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Додаток 1" sheetId="1" r:id="rId1"/>
    <sheet name="Додаток 2" sheetId="2" r:id="rId2"/>
  </sheets>
  <definedNames>
    <definedName name="_xlnm.Print_Titles" localSheetId="0">'Додаток 1'!$10:$13</definedName>
    <definedName name="_xlnm.Print_Area" localSheetId="0">'Додаток 1'!$A$1:$F$197</definedName>
    <definedName name="_xlnm.Print_Area" localSheetId="1">'Додаток 2'!$A$1:$F$112</definedName>
  </definedNames>
  <calcPr fullCalcOnLoad="1"/>
</workbook>
</file>

<file path=xl/sharedStrings.xml><?xml version="1.0" encoding="utf-8"?>
<sst xmlns="http://schemas.openxmlformats.org/spreadsheetml/2006/main" count="422" uniqueCount="298">
  <si>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</si>
  <si>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</si>
  <si>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</si>
  <si>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</si>
  <si>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</si>
  <si>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</si>
  <si>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</si>
  <si>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</si>
  <si>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</si>
  <si>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</si>
  <si>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</si>
  <si>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</si>
  <si>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</si>
  <si>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</si>
  <si>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</si>
  <si>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</si>
  <si>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</si>
  <si>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</si>
  <si>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</si>
  <si>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</si>
  <si>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</si>
  <si>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</si>
  <si>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</si>
  <si>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</si>
  <si>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</si>
  <si>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</si>
  <si>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</si>
  <si>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</si>
  <si>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</si>
  <si>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</si>
  <si>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</si>
  <si>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</si>
  <si>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</si>
  <si>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</si>
  <si>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</si>
  <si>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</si>
  <si>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</si>
  <si>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</si>
  <si>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</si>
  <si>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</si>
  <si>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</si>
  <si>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</si>
  <si>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</si>
  <si>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</si>
  <si>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</si>
  <si>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</si>
  <si>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</si>
  <si>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</si>
  <si>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</si>
  <si>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</si>
  <si>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</si>
  <si>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</si>
  <si>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</si>
  <si>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</si>
  <si>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</si>
  <si>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</si>
  <si>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</si>
  <si>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</si>
  <si>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</si>
  <si>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</si>
  <si>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</si>
  <si>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</si>
  <si>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</si>
  <si>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</si>
  <si>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</si>
  <si>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</si>
  <si>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</si>
  <si>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</si>
  <si>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</si>
  <si>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</si>
  <si>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</si>
  <si>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</si>
  <si>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</si>
  <si>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</si>
  <si>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</si>
  <si>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</si>
  <si>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</si>
  <si>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</si>
  <si>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</si>
  <si>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Додаток 1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</si>
  <si>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</si>
  <si>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</si>
  <si>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</si>
  <si>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</si>
  <si>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</si>
  <si>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</si>
  <si>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1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</si>
  <si>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</si>
  <si>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</si>
  <si>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</si>
  <si>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</si>
  <si>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</si>
  <si>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</si>
  <si>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</si>
  <si>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</si>
  <si>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</si>
  <si>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</si>
  <si>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</si>
  <si>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</si>
  <si>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</si>
  <si>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</si>
  <si>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</si>
  <si>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</si>
  <si>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</si>
  <si>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</si>
  <si>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</si>
  <si>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</si>
  <si>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</si>
  <si>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</si>
  <si>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</si>
  <si>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</si>
  <si>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</si>
  <si>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</si>
  <si>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</si>
  <si>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</si>
  <si>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</si>
  <si>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</si>
  <si>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</si>
  <si>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</si>
  <si>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</si>
  <si>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</si>
  <si>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</si>
  <si>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</si>
  <si>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</si>
  <si>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</si>
  <si>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</si>
  <si>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</si>
  <si>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</si>
  <si>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</si>
  <si>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</si>
  <si>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</si>
  <si>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</si>
  <si>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</si>
  <si>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</si>
  <si>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</si>
  <si>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</si>
  <si>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</si>
  <si>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</si>
  <si>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</si>
  <si>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</si>
  <si>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</si>
  <si>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</si>
  <si>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</si>
  <si>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</si>
  <si>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</si>
  <si>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</si>
  <si>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</si>
  <si>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</si>
  <si>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</si>
  <si>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</si>
  <si>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</si>
  <si>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</si>
  <si>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</si>
  <si>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</si>
  <si>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</si>
  <si>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</si>
  <si>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</si>
  <si>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</si>
  <si>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</si>
  <si>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</si>
  <si>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</si>
  <si>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</si>
  <si>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</si>
  <si>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</si>
  <si>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</si>
  <si>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</si>
  <si>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</si>
  <si>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</si>
  <si>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</si>
  <si>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</si>
  <si>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</si>
  <si>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</si>
  <si>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</si>
  <si>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</si>
  <si>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</si>
  <si>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</si>
  <si>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</si>
  <si>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</si>
  <si>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</si>
  <si>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</si>
  <si>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</si>
  <si>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</si>
  <si>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</si>
  <si>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</si>
  <si>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</si>
  <si>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</si>
  <si>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</si>
  <si>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</si>
  <si>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</si>
  <si>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</si>
  <si>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</si>
  <si>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</si>
  <si>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</si>
  <si>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</si>
  <si>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Погоджено:</t>
  </si>
  <si>
    <t>Начальник фінансового управління</t>
  </si>
  <si>
    <t>виконавчого комітету міської ради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</si>
  <si>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</si>
  <si>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</si>
  <si>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>0217370</t>
  </si>
  <si>
    <t>Реалізація інших заходів щодо соціально-економічного розвитку територій</t>
  </si>
  <si>
    <t>0217691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</si>
  <si>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</si>
  <si>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</si>
  <si>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</si>
  <si>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</si>
  <si>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</si>
  <si>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</si>
  <si>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1511090</t>
  </si>
  <si>
    <t>1517321</t>
  </si>
  <si>
    <t>Будівництво освітніх установ та закладів</t>
  </si>
  <si>
    <t>1517370</t>
  </si>
  <si>
    <t xml:space="preserve">Затверджено розписом з урахуванням змін                              на 2019 рік </t>
  </si>
  <si>
    <t>ЗАТВЕРДЖЕНО</t>
  </si>
  <si>
    <t>Секретар міської ради</t>
  </si>
  <si>
    <t>0611060</t>
  </si>
  <si>
    <t>0813123</t>
  </si>
  <si>
    <t>Забезпечення діяльності водопровідно-каналізаційного господарства</t>
  </si>
  <si>
    <t>3718600</t>
  </si>
  <si>
    <t>Обслуговування місцевого боргу</t>
  </si>
  <si>
    <t>1517461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</si>
  <si>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</si>
  <si>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</si>
  <si>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</si>
  <si>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</si>
  <si>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</si>
  <si>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</si>
  <si>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</si>
  <si>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</si>
  <si>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</si>
  <si>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</si>
  <si>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</si>
  <si>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</si>
  <si>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</si>
  <si>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</si>
  <si>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</si>
  <si>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Додаток 2</t>
  </si>
  <si>
    <t>0217670</t>
  </si>
  <si>
    <t>Внески до статутного капіталу суб"єктів господарювання</t>
  </si>
  <si>
    <t>Фінансове управління виконавчого комітету Нетішинської міської ради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</si>
  <si>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</si>
  <si>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</si>
  <si>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</si>
  <si>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</si>
  <si>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</si>
  <si>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</si>
  <si>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</si>
  <si>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0217650</t>
  </si>
  <si>
    <t>Проведення експертної грошової оцінки земельної ділянки чи права на неї</t>
  </si>
  <si>
    <t>Забезпечення належних умов для виховіання та розвитку дітей-сиріт, позбавлених батьківського піклування, в дитячих будинках</t>
  </si>
  <si>
    <t>Забезпечення діяльності інклюзивно-ресурсних центрів</t>
  </si>
  <si>
    <t>Заходи державної політики з питань сім"ї</t>
  </si>
  <si>
    <t>Валентина КРАВЧУК</t>
  </si>
  <si>
    <t>0216016</t>
  </si>
  <si>
    <t>Впровадження засобів обліку витрат та регулювання споживання води та теплової енергії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</si>
  <si>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</si>
  <si>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Забезпечення діяльності палаців і будинків культури, клубів, центрів дозвілля та інших клубних закладів</t>
  </si>
  <si>
    <t>1.Доходи бюджету Нетішинської міської ОТГ</t>
  </si>
  <si>
    <t>ІІ. Видатки  бюджету Нетішинської міської ОТГ</t>
  </si>
  <si>
    <t>ІІ. Видатки бюджету Нетішинської міської ОТГ</t>
  </si>
  <si>
    <t>0216017</t>
  </si>
  <si>
    <t>0217610</t>
  </si>
  <si>
    <t>Сприяння розвитку малого та середнього підприємництва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</si>
  <si>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</si>
  <si>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</si>
  <si>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</si>
  <si>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</si>
  <si>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Усього доходів (без урахування міжбюджетних трансфертів)</t>
  </si>
  <si>
    <t>Проведення місцевих виборів</t>
  </si>
  <si>
    <t>0216011</t>
  </si>
  <si>
    <t>Експлуатація та технічне обслуговування житлового фонду</t>
  </si>
  <si>
    <t>0216015</t>
  </si>
  <si>
    <t>Забезпечення надійної та безперебійної експлуатації ліфтів</t>
  </si>
  <si>
    <t>Інша діяльність пов"язана з експлуатацією об"єктів житлово-комунального господарства</t>
  </si>
  <si>
    <t>Компенсаційні виплати на пільговий проїзд окремим категоріям громадян на залізничному транспорті</t>
  </si>
  <si>
    <t>Субвенція з місцевого бюджету на фінансування заходів соціально-економічної компенсації ризику населення , яке проживає на території зони спостереження. За рахунок відповідної субвенції з державного бюджету</t>
  </si>
  <si>
    <t>Касові видатки за січень - березень                2019 року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</si>
  <si>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</si>
  <si>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Транспортний податок з фізичних осіб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</si>
  <si>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</si>
  <si>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</si>
  <si>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</si>
  <si>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</si>
  <si>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Доходи від операцій з капіталом  </t>
  </si>
  <si>
    <t>Кошти від продажу землі і нематеріальних активів </t>
  </si>
  <si>
    <t>Кошти від продажу землі 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</si>
  <si>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</si>
  <si>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1516013</t>
  </si>
  <si>
    <t xml:space="preserve">Секретар міської ради </t>
  </si>
  <si>
    <t>Іван РОМАНЮК</t>
  </si>
  <si>
    <t>__.__.2021 № __/_____</t>
  </si>
  <si>
    <t>Нетішинської міської ради VIIІ скликання</t>
  </si>
  <si>
    <t xml:space="preserve">про виконання загального фонду бюджету Нетішинської міської ОТГ за січень-грудень 2020 року </t>
  </si>
  <si>
    <t xml:space="preserve">про виконання спеціального фонду бюджету Нетішинської міської ОТГ                                                  за січень-грудень 2020 року 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</si>
  <si>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</si>
  <si>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r>
      <t>Доходи від власності та підприємницької діяльності</t>
    </r>
    <r>
      <rPr>
        <sz val="10"/>
        <rFont val="Times New Roman"/>
        <family val="1"/>
      </rPr>
      <t>  </t>
    </r>
  </si>
  <si>
    <t>Надходження коштів від відшкодування втрат сільськогосподарського і лісогосподарського виробництва  </t>
  </si>
  <si>
    <t>Рішення                        сесії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</si>
</sst>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#0.00"/>
    <numFmt numFmtId="182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0" fillId="0" borderId="11" xfId="0" applyNumberFormat="1" applyFont="1" applyBorder="1" applyAlignment="1">
      <alignment vertical="center"/>
    </xf>
    <xf numFmtId="4" fontId="20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0" fontId="20" fillId="0" borderId="11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0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 quotePrefix="1">
      <alignment horizontal="center" vertical="center" wrapText="1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182" fontId="18" fillId="0" borderId="11" xfId="0" applyNumberFormat="1" applyFont="1" applyBorder="1" applyAlignment="1" applyProtection="1">
      <alignment horizontal="right" vertical="center"/>
      <protection locked="0"/>
    </xf>
    <xf numFmtId="2" fontId="20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4" fontId="20" fillId="0" borderId="11" xfId="0" applyNumberFormat="1" applyFont="1" applyBorder="1" applyAlignment="1" applyProtection="1">
      <alignment horizontal="right" vertical="center"/>
      <protection locked="0"/>
    </xf>
    <xf numFmtId="182" fontId="20" fillId="0" borderId="11" xfId="0" applyNumberFormat="1" applyFont="1" applyBorder="1" applyAlignment="1" applyProtection="1">
      <alignment horizontal="right" vertical="center"/>
      <protection locked="0"/>
    </xf>
    <xf numFmtId="0" fontId="20" fillId="24" borderId="11" xfId="0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vertical="center" wrapText="1"/>
    </xf>
    <xf numFmtId="182" fontId="20" fillId="24" borderId="11" xfId="0" applyNumberFormat="1" applyFont="1" applyFill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182" fontId="20" fillId="24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 quotePrefix="1">
      <alignment vertical="center" wrapText="1"/>
    </xf>
    <xf numFmtId="0" fontId="20" fillId="24" borderId="11" xfId="0" applyFont="1" applyFill="1" applyBorder="1" applyAlignment="1" quotePrefix="1">
      <alignment horizontal="center" vertical="center" wrapText="1"/>
    </xf>
    <xf numFmtId="4" fontId="20" fillId="24" borderId="11" xfId="0" applyNumberFormat="1" applyFont="1" applyFill="1" applyBorder="1" applyAlignment="1">
      <alignment horizontal="right" vertical="center" wrapText="1"/>
    </xf>
    <xf numFmtId="182" fontId="20" fillId="24" borderId="11" xfId="0" applyNumberFormat="1" applyFont="1" applyFill="1" applyBorder="1" applyAlignment="1">
      <alignment horizontal="right" vertical="center" wrapText="1"/>
    </xf>
    <xf numFmtId="4" fontId="18" fillId="25" borderId="11" xfId="0" applyNumberFormat="1" applyFont="1" applyFill="1" applyBorder="1" applyAlignment="1">
      <alignment vertical="center" wrapText="1"/>
    </xf>
    <xf numFmtId="4" fontId="20" fillId="0" borderId="11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0" fontId="20" fillId="6" borderId="1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9" fontId="20" fillId="6" borderId="11" xfId="0" applyNumberFormat="1" applyFont="1" applyFill="1" applyBorder="1" applyAlignment="1">
      <alignment horizontal="center" vertical="center"/>
    </xf>
    <xf numFmtId="180" fontId="20" fillId="6" borderId="11" xfId="0" applyNumberFormat="1" applyFont="1" applyFill="1" applyBorder="1" applyAlignment="1">
      <alignment horizontal="center" vertical="center" wrapText="1"/>
    </xf>
    <xf numFmtId="4" fontId="20" fillId="6" borderId="11" xfId="0" applyNumberFormat="1" applyFont="1" applyFill="1" applyBorder="1" applyAlignment="1" applyProtection="1">
      <alignment horizontal="right" vertical="center"/>
      <protection locked="0"/>
    </xf>
    <xf numFmtId="182" fontId="20" fillId="6" borderId="11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 applyProtection="1">
      <alignment vertical="center"/>
      <protection locked="0"/>
    </xf>
    <xf numFmtId="4" fontId="18" fillId="6" borderId="11" xfId="0" applyNumberFormat="1" applyFont="1" applyFill="1" applyBorder="1" applyAlignment="1" applyProtection="1">
      <alignment horizontal="right" vertical="center"/>
      <protection/>
    </xf>
    <xf numFmtId="180" fontId="18" fillId="6" borderId="11" xfId="0" applyNumberFormat="1" applyFont="1" applyFill="1" applyBorder="1" applyAlignment="1" applyProtection="1">
      <alignment horizontal="right" vertical="center"/>
      <protection/>
    </xf>
    <xf numFmtId="49" fontId="20" fillId="6" borderId="11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 quotePrefix="1">
      <alignment horizontal="center" vertical="center" wrapText="1"/>
    </xf>
    <xf numFmtId="0" fontId="20" fillId="6" borderId="11" xfId="0" applyFont="1" applyFill="1" applyBorder="1" applyAlignment="1" quotePrefix="1">
      <alignment vertical="center" wrapText="1"/>
    </xf>
    <xf numFmtId="4" fontId="20" fillId="6" borderId="11" xfId="0" applyNumberFormat="1" applyFont="1" applyFill="1" applyBorder="1" applyAlignment="1" quotePrefix="1">
      <alignment vertical="center" wrapText="1"/>
    </xf>
    <xf numFmtId="0" fontId="20" fillId="6" borderId="11" xfId="0" applyFont="1" applyFill="1" applyBorder="1" applyAlignment="1">
      <alignment horizontal="center" vertical="center" wrapText="1"/>
    </xf>
    <xf numFmtId="4" fontId="20" fillId="6" borderId="11" xfId="0" applyNumberFormat="1" applyFont="1" applyFill="1" applyBorder="1" applyAlignment="1">
      <alignment vertical="center" wrapText="1"/>
    </xf>
    <xf numFmtId="4" fontId="20" fillId="6" borderId="11" xfId="0" applyNumberFormat="1" applyFont="1" applyFill="1" applyBorder="1" applyAlignment="1">
      <alignment vertical="center"/>
    </xf>
    <xf numFmtId="4" fontId="20" fillId="6" borderId="11" xfId="0" applyNumberFormat="1" applyFont="1" applyFill="1" applyBorder="1" applyAlignment="1" applyProtection="1">
      <alignment horizontal="right" vertical="center"/>
      <protection/>
    </xf>
    <xf numFmtId="180" fontId="20" fillId="6" borderId="11" xfId="0" applyNumberFormat="1" applyFont="1" applyFill="1" applyBorder="1" applyAlignment="1" applyProtection="1">
      <alignment horizontal="right" vertical="center"/>
      <protection/>
    </xf>
    <xf numFmtId="1" fontId="20" fillId="6" borderId="1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0" fillId="6" borderId="11" xfId="0" applyFont="1" applyFill="1" applyBorder="1" applyAlignment="1">
      <alignment vertical="center"/>
    </xf>
    <xf numFmtId="4" fontId="18" fillId="0" borderId="18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top" wrapText="1"/>
    </xf>
    <xf numFmtId="4" fontId="20" fillId="0" borderId="11" xfId="0" applyNumberFormat="1" applyFont="1" applyFill="1" applyBorder="1" applyAlignment="1">
      <alignment vertical="center"/>
    </xf>
    <xf numFmtId="0" fontId="29" fillId="6" borderId="10" xfId="0" applyNumberFormat="1" applyFont="1" applyFill="1" applyBorder="1" applyAlignment="1">
      <alignment horizontal="left" vertical="center" wrapText="1"/>
    </xf>
    <xf numFmtId="0" fontId="29" fillId="6" borderId="10" xfId="0" applyFont="1" applyFill="1" applyBorder="1" applyAlignment="1">
      <alignment horizontal="justify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180" fontId="20" fillId="0" borderId="0" xfId="0" applyNumberFormat="1" applyFont="1" applyFill="1" applyBorder="1" applyAlignment="1" applyProtection="1">
      <alignment horizontal="right" vertical="center"/>
      <protection/>
    </xf>
    <xf numFmtId="181" fontId="20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8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8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 applyProtection="1">
      <alignment horizontal="right" vertical="center"/>
      <protection locked="0"/>
    </xf>
    <xf numFmtId="4" fontId="2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18" xfId="0" applyFont="1" applyBorder="1" applyAlignment="1">
      <alignment horizontal="justify" vertical="center" wrapText="1"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wrapText="1"/>
    </xf>
    <xf numFmtId="4" fontId="18" fillId="0" borderId="11" xfId="0" applyNumberFormat="1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2" fillId="0" borderId="15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2" fillId="0" borderId="22" xfId="0" applyNumberFormat="1" applyFont="1" applyBorder="1" applyAlignment="1">
      <alignment horizontal="left"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>
      <alignment vertical="center"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view="pageBreakPreview" zoomScaleSheetLayoutView="100" zoomScalePageLayoutView="0" workbookViewId="0" topLeftCell="A187">
      <selection activeCell="B5" sqref="B5"/>
    </sheetView>
  </sheetViews>
  <sheetFormatPr defaultColWidth="9.125" defaultRowHeight="12.75"/>
  <cols>
    <col min="1" max="1" width="9.00390625" style="8" customWidth="1"/>
    <col min="2" max="2" width="48.375" style="8" customWidth="1"/>
    <col min="3" max="3" width="13.125" style="8" customWidth="1"/>
    <col min="4" max="4" width="14.125" style="8" customWidth="1"/>
    <col min="5" max="5" width="13.875" style="8" customWidth="1"/>
    <col min="6" max="6" width="9.75390625" style="8" customWidth="1"/>
    <col min="7" max="16384" width="9.125" style="8" customWidth="1"/>
  </cols>
  <sheetData>
    <row r="1" spans="2:7" ht="18" customHeight="1">
      <c r="B1" s="73"/>
      <c r="C1" s="164" t="s">
        <v>79</v>
      </c>
      <c r="D1" s="164"/>
      <c r="E1" s="74"/>
      <c r="F1" s="74"/>
      <c r="G1" s="37"/>
    </row>
    <row r="2" spans="2:7" ht="21.75" customHeight="1">
      <c r="B2" s="73"/>
      <c r="C2" s="102" t="s">
        <v>213</v>
      </c>
      <c r="D2" s="102"/>
      <c r="E2" s="102"/>
      <c r="F2" s="102"/>
      <c r="G2" s="37"/>
    </row>
    <row r="3" spans="2:7" ht="15.75" customHeight="1">
      <c r="B3" s="73"/>
      <c r="C3" s="102" t="s">
        <v>297</v>
      </c>
      <c r="D3" s="102"/>
      <c r="E3" s="102"/>
      <c r="F3" s="102"/>
      <c r="G3" s="22"/>
    </row>
    <row r="4" spans="2:7" ht="15.75" customHeight="1">
      <c r="B4" s="73"/>
      <c r="C4" s="164" t="s">
        <v>291</v>
      </c>
      <c r="D4" s="164"/>
      <c r="E4" s="164"/>
      <c r="F4" s="164"/>
      <c r="G4" s="22"/>
    </row>
    <row r="5" spans="2:6" ht="15.75" customHeight="1">
      <c r="B5" s="73"/>
      <c r="C5" s="102" t="s">
        <v>290</v>
      </c>
      <c r="D5" s="102"/>
      <c r="E5" s="102"/>
      <c r="F5" s="102"/>
    </row>
    <row r="6" spans="2:6" ht="16.5">
      <c r="B6" s="73"/>
      <c r="C6" s="73"/>
      <c r="D6" s="73"/>
      <c r="E6" s="73"/>
      <c r="F6" s="73"/>
    </row>
    <row r="7" spans="1:6" ht="16.5">
      <c r="A7" s="166" t="s">
        <v>41</v>
      </c>
      <c r="B7" s="156"/>
      <c r="C7" s="156"/>
      <c r="D7" s="156"/>
      <c r="E7" s="156"/>
      <c r="F7" s="156"/>
    </row>
    <row r="8" spans="1:6" ht="15.75">
      <c r="A8" s="155" t="s">
        <v>292</v>
      </c>
      <c r="B8" s="156"/>
      <c r="C8" s="156"/>
      <c r="D8" s="156"/>
      <c r="E8" s="156"/>
      <c r="F8" s="156"/>
    </row>
    <row r="9" spans="1:6" ht="27" customHeight="1">
      <c r="A9" s="159" t="s">
        <v>257</v>
      </c>
      <c r="B9" s="159"/>
      <c r="C9" s="165"/>
      <c r="D9" s="165"/>
      <c r="E9" s="165"/>
      <c r="F9" s="78" t="s">
        <v>42</v>
      </c>
    </row>
    <row r="10" spans="1:6" ht="12.75">
      <c r="A10" s="160" t="s">
        <v>33</v>
      </c>
      <c r="B10" s="160" t="s">
        <v>34</v>
      </c>
      <c r="C10" s="160" t="s">
        <v>35</v>
      </c>
      <c r="D10" s="161"/>
      <c r="E10" s="161"/>
      <c r="F10" s="161"/>
    </row>
    <row r="11" spans="1:6" ht="2.25" customHeight="1">
      <c r="A11" s="160"/>
      <c r="B11" s="160"/>
      <c r="C11" s="160"/>
      <c r="D11" s="161"/>
      <c r="E11" s="161"/>
      <c r="F11" s="161"/>
    </row>
    <row r="12" spans="1:6" ht="12.75" customHeight="1">
      <c r="A12" s="161"/>
      <c r="B12" s="161"/>
      <c r="C12" s="160" t="s">
        <v>36</v>
      </c>
      <c r="D12" s="160" t="s">
        <v>37</v>
      </c>
      <c r="E12" s="160" t="s">
        <v>38</v>
      </c>
      <c r="F12" s="160" t="s">
        <v>39</v>
      </c>
    </row>
    <row r="13" spans="1:6" ht="54" customHeight="1">
      <c r="A13" s="161"/>
      <c r="B13" s="161"/>
      <c r="C13" s="160"/>
      <c r="D13" s="160"/>
      <c r="E13" s="160"/>
      <c r="F13" s="160"/>
    </row>
    <row r="14" spans="1:6" ht="12.75">
      <c r="A14" s="9">
        <v>10000000</v>
      </c>
      <c r="B14" s="10" t="s">
        <v>72</v>
      </c>
      <c r="C14" s="17">
        <f>C15+C23+C30+C36</f>
        <v>344855200</v>
      </c>
      <c r="D14" s="17">
        <f>D15+D23+D30+D36</f>
        <v>356562267.81999993</v>
      </c>
      <c r="E14" s="17">
        <f aca="true" t="shared" si="0" ref="E14:E78">+D14-C14</f>
        <v>11707067.819999933</v>
      </c>
      <c r="F14" s="19">
        <f aca="true" t="shared" si="1" ref="F14:F59">+D14/C14*100</f>
        <v>103.39477781399265</v>
      </c>
    </row>
    <row r="15" spans="1:6" ht="25.5">
      <c r="A15" s="11">
        <v>11000000</v>
      </c>
      <c r="B15" s="10" t="s">
        <v>70</v>
      </c>
      <c r="C15" s="17">
        <f>C16+C21</f>
        <v>276815300</v>
      </c>
      <c r="D15" s="17">
        <f>D16+D21</f>
        <v>291981980.2</v>
      </c>
      <c r="E15" s="17">
        <f t="shared" si="0"/>
        <v>15166680.199999988</v>
      </c>
      <c r="F15" s="19">
        <f t="shared" si="1"/>
        <v>105.47898913101986</v>
      </c>
    </row>
    <row r="16" spans="1:6" ht="12.75">
      <c r="A16" s="84">
        <v>110100000</v>
      </c>
      <c r="B16" s="10" t="s">
        <v>71</v>
      </c>
      <c r="C16" s="17">
        <f>SUM(C17:C20)</f>
        <v>276317400</v>
      </c>
      <c r="D16" s="17">
        <f>SUM(D17:D20)</f>
        <v>291506128.77</v>
      </c>
      <c r="E16" s="17">
        <f t="shared" si="0"/>
        <v>15188728.76999998</v>
      </c>
      <c r="F16" s="19">
        <f t="shared" si="1"/>
        <v>105.49684123041109</v>
      </c>
    </row>
    <row r="17" spans="1:6" ht="38.25">
      <c r="A17" s="12">
        <v>11010100</v>
      </c>
      <c r="B17" s="38" t="s">
        <v>40</v>
      </c>
      <c r="C17" s="18">
        <v>260635800</v>
      </c>
      <c r="D17" s="18">
        <v>275907703.27</v>
      </c>
      <c r="E17" s="18">
        <f t="shared" si="0"/>
        <v>15271903.26999998</v>
      </c>
      <c r="F17" s="20">
        <f t="shared" si="1"/>
        <v>105.85948026710068</v>
      </c>
    </row>
    <row r="18" spans="1:6" ht="63.75">
      <c r="A18" s="12">
        <v>11010200</v>
      </c>
      <c r="B18" s="38" t="s">
        <v>1</v>
      </c>
      <c r="C18" s="18">
        <v>12566300</v>
      </c>
      <c r="D18" s="18">
        <v>12965955.38</v>
      </c>
      <c r="E18" s="18">
        <f t="shared" si="0"/>
        <v>399655.3800000008</v>
      </c>
      <c r="F18" s="20">
        <f t="shared" si="1"/>
        <v>103.18037433452967</v>
      </c>
    </row>
    <row r="19" spans="1:6" ht="38.25">
      <c r="A19" s="12">
        <v>11010400</v>
      </c>
      <c r="B19" s="38" t="s">
        <v>2</v>
      </c>
      <c r="C19" s="18">
        <v>2238800</v>
      </c>
      <c r="D19" s="18">
        <v>1850466.24</v>
      </c>
      <c r="E19" s="18">
        <f t="shared" si="0"/>
        <v>-388333.76</v>
      </c>
      <c r="F19" s="20">
        <f t="shared" si="1"/>
        <v>82.65437913167769</v>
      </c>
    </row>
    <row r="20" spans="1:6" ht="38.25">
      <c r="A20" s="12">
        <v>11010500</v>
      </c>
      <c r="B20" s="13" t="s">
        <v>3</v>
      </c>
      <c r="C20" s="18">
        <v>876500</v>
      </c>
      <c r="D20" s="18">
        <v>782003.88</v>
      </c>
      <c r="E20" s="18">
        <f t="shared" si="0"/>
        <v>-94496.12</v>
      </c>
      <c r="F20" s="20">
        <f t="shared" si="1"/>
        <v>89.21892527096406</v>
      </c>
    </row>
    <row r="21" spans="1:6" ht="12.75">
      <c r="A21" s="11">
        <v>11020000</v>
      </c>
      <c r="B21" s="10" t="s">
        <v>4</v>
      </c>
      <c r="C21" s="17">
        <f>C22</f>
        <v>497900</v>
      </c>
      <c r="D21" s="17">
        <f>D22</f>
        <v>475851.43</v>
      </c>
      <c r="E21" s="17">
        <f t="shared" si="0"/>
        <v>-22048.570000000007</v>
      </c>
      <c r="F21" s="19">
        <f t="shared" si="1"/>
        <v>95.57168708576019</v>
      </c>
    </row>
    <row r="22" spans="1:6" ht="25.5">
      <c r="A22" s="12">
        <v>11020200</v>
      </c>
      <c r="B22" s="13" t="s">
        <v>49</v>
      </c>
      <c r="C22" s="18">
        <v>497900</v>
      </c>
      <c r="D22" s="18">
        <v>475851.43</v>
      </c>
      <c r="E22" s="18">
        <f t="shared" si="0"/>
        <v>-22048.570000000007</v>
      </c>
      <c r="F22" s="20">
        <f t="shared" si="1"/>
        <v>95.57168708576019</v>
      </c>
    </row>
    <row r="23" spans="1:6" ht="25.5">
      <c r="A23" s="11">
        <v>13000000</v>
      </c>
      <c r="B23" s="10" t="s">
        <v>5</v>
      </c>
      <c r="C23" s="17">
        <f>C24+C27</f>
        <v>1393700</v>
      </c>
      <c r="D23" s="17">
        <f>D24+D27</f>
        <v>1387520.6400000001</v>
      </c>
      <c r="E23" s="17">
        <f t="shared" si="0"/>
        <v>-6179.35999999987</v>
      </c>
      <c r="F23" s="19">
        <f t="shared" si="1"/>
        <v>99.55662194159433</v>
      </c>
    </row>
    <row r="24" spans="1:6" ht="12.75" customHeight="1">
      <c r="A24" s="11">
        <v>13010000</v>
      </c>
      <c r="B24" s="10" t="s">
        <v>6</v>
      </c>
      <c r="C24" s="17">
        <f>C26+C25</f>
        <v>303300</v>
      </c>
      <c r="D24" s="17">
        <f>D26+D25</f>
        <v>323910.81</v>
      </c>
      <c r="E24" s="17">
        <f t="shared" si="0"/>
        <v>20610.809999999998</v>
      </c>
      <c r="F24" s="19">
        <f t="shared" si="1"/>
        <v>106.79551928783381</v>
      </c>
    </row>
    <row r="25" spans="1:6" ht="38.25">
      <c r="A25" s="12">
        <v>13010100</v>
      </c>
      <c r="B25" s="31" t="s">
        <v>227</v>
      </c>
      <c r="C25" s="18">
        <v>22200</v>
      </c>
      <c r="D25" s="18">
        <v>33052.35</v>
      </c>
      <c r="E25" s="18">
        <f t="shared" si="0"/>
        <v>10852.349999999999</v>
      </c>
      <c r="F25" s="20">
        <f t="shared" si="1"/>
        <v>148.88445945945946</v>
      </c>
    </row>
    <row r="26" spans="1:6" ht="51">
      <c r="A26" s="12">
        <v>13010200</v>
      </c>
      <c r="B26" s="13" t="s">
        <v>50</v>
      </c>
      <c r="C26" s="18">
        <v>281100</v>
      </c>
      <c r="D26" s="18">
        <v>290858.46</v>
      </c>
      <c r="E26" s="18">
        <f t="shared" si="0"/>
        <v>9758.460000000021</v>
      </c>
      <c r="F26" s="20">
        <f t="shared" si="1"/>
        <v>103.47152614727855</v>
      </c>
    </row>
    <row r="27" spans="1:6" ht="12.75">
      <c r="A27" s="11">
        <v>13030000</v>
      </c>
      <c r="B27" s="10" t="s">
        <v>223</v>
      </c>
      <c r="C27" s="17">
        <f>+C28+C29</f>
        <v>1090400</v>
      </c>
      <c r="D27" s="17">
        <f>+D28+D29</f>
        <v>1063609.83</v>
      </c>
      <c r="E27" s="17">
        <f t="shared" si="0"/>
        <v>-26790.169999999925</v>
      </c>
      <c r="F27" s="19">
        <f t="shared" si="1"/>
        <v>97.54308785766692</v>
      </c>
    </row>
    <row r="28" spans="1:6" ht="25.5">
      <c r="A28" s="12">
        <v>13030100</v>
      </c>
      <c r="B28" s="103" t="s">
        <v>224</v>
      </c>
      <c r="C28" s="18">
        <v>166700</v>
      </c>
      <c r="D28" s="18">
        <v>160347.41</v>
      </c>
      <c r="E28" s="18">
        <f t="shared" si="0"/>
        <v>-6352.5899999999965</v>
      </c>
      <c r="F28" s="20">
        <f t="shared" si="1"/>
        <v>96.18920815836833</v>
      </c>
    </row>
    <row r="29" spans="1:6" ht="25.5">
      <c r="A29" s="12">
        <v>13030200</v>
      </c>
      <c r="B29" s="103" t="s">
        <v>225</v>
      </c>
      <c r="C29" s="18">
        <v>923700</v>
      </c>
      <c r="D29" s="18">
        <v>903262.42</v>
      </c>
      <c r="E29" s="18">
        <f t="shared" si="0"/>
        <v>-20437.579999999958</v>
      </c>
      <c r="F29" s="20">
        <f t="shared" si="1"/>
        <v>97.78742232326513</v>
      </c>
    </row>
    <row r="30" spans="1:6" ht="12.75">
      <c r="A30" s="11">
        <v>14000000</v>
      </c>
      <c r="B30" s="10" t="s">
        <v>7</v>
      </c>
      <c r="C30" s="17">
        <f>C35+C31+C33</f>
        <v>10581000</v>
      </c>
      <c r="D30" s="17">
        <f>D35+D31+D33</f>
        <v>10619038.01</v>
      </c>
      <c r="E30" s="17">
        <f t="shared" si="0"/>
        <v>38038.00999999978</v>
      </c>
      <c r="F30" s="19">
        <f>+D30/C30*100</f>
        <v>100.35949352613174</v>
      </c>
    </row>
    <row r="31" spans="1:6" ht="25.5">
      <c r="A31" s="11">
        <v>14020000</v>
      </c>
      <c r="B31" s="21" t="s">
        <v>75</v>
      </c>
      <c r="C31" s="17">
        <f>C32</f>
        <v>1028700</v>
      </c>
      <c r="D31" s="17">
        <f>D32</f>
        <v>1115437.34</v>
      </c>
      <c r="E31" s="17">
        <f t="shared" si="0"/>
        <v>86737.34000000008</v>
      </c>
      <c r="F31" s="19">
        <f t="shared" si="1"/>
        <v>108.4317429765724</v>
      </c>
    </row>
    <row r="32" spans="1:6" ht="12.75">
      <c r="A32" s="12">
        <v>14021900</v>
      </c>
      <c r="B32" s="13" t="s">
        <v>74</v>
      </c>
      <c r="C32" s="18">
        <v>1028700</v>
      </c>
      <c r="D32" s="18">
        <v>1115437.34</v>
      </c>
      <c r="E32" s="18">
        <f t="shared" si="0"/>
        <v>86737.34000000008</v>
      </c>
      <c r="F32" s="20">
        <f t="shared" si="1"/>
        <v>108.4317429765724</v>
      </c>
    </row>
    <row r="33" spans="1:6" ht="25.5">
      <c r="A33" s="11">
        <v>14030000</v>
      </c>
      <c r="B33" s="21" t="s">
        <v>76</v>
      </c>
      <c r="C33" s="17">
        <f>C34</f>
        <v>4216600</v>
      </c>
      <c r="D33" s="17">
        <f>D34</f>
        <v>3898422.51</v>
      </c>
      <c r="E33" s="17">
        <f t="shared" si="0"/>
        <v>-318177.4900000002</v>
      </c>
      <c r="F33" s="19">
        <f t="shared" si="1"/>
        <v>92.45416947303514</v>
      </c>
    </row>
    <row r="34" spans="1:6" ht="12.75">
      <c r="A34" s="12">
        <v>14031900</v>
      </c>
      <c r="B34" s="13" t="s">
        <v>74</v>
      </c>
      <c r="C34" s="18">
        <v>4216600</v>
      </c>
      <c r="D34" s="18">
        <v>3898422.51</v>
      </c>
      <c r="E34" s="18">
        <f t="shared" si="0"/>
        <v>-318177.4900000002</v>
      </c>
      <c r="F34" s="20">
        <f t="shared" si="1"/>
        <v>92.45416947303514</v>
      </c>
    </row>
    <row r="35" spans="1:6" ht="25.5">
      <c r="A35" s="11">
        <v>14040000</v>
      </c>
      <c r="B35" s="10" t="s">
        <v>48</v>
      </c>
      <c r="C35" s="17">
        <v>5335700</v>
      </c>
      <c r="D35" s="17">
        <v>5605178.16</v>
      </c>
      <c r="E35" s="17">
        <f t="shared" si="0"/>
        <v>269478.16000000015</v>
      </c>
      <c r="F35" s="19">
        <f t="shared" si="1"/>
        <v>105.05047435200629</v>
      </c>
    </row>
    <row r="36" spans="1:6" ht="12.75">
      <c r="A36" s="11">
        <v>18000000</v>
      </c>
      <c r="B36" s="10" t="s">
        <v>8</v>
      </c>
      <c r="C36" s="17">
        <f>C37+C48+C51</f>
        <v>56065200</v>
      </c>
      <c r="D36" s="17">
        <f>D37+D48+D51</f>
        <v>52573728.97</v>
      </c>
      <c r="E36" s="17">
        <f t="shared" si="0"/>
        <v>-3491471.030000001</v>
      </c>
      <c r="F36" s="19">
        <f t="shared" si="1"/>
        <v>93.77248091507744</v>
      </c>
    </row>
    <row r="37" spans="1:6" ht="12.75">
      <c r="A37" s="11">
        <v>18010000</v>
      </c>
      <c r="B37" s="10" t="s">
        <v>9</v>
      </c>
      <c r="C37" s="17">
        <f>SUM(C38:C47)</f>
        <v>32888400</v>
      </c>
      <c r="D37" s="17">
        <f>SUM(D38:D47)</f>
        <v>32160590.330000002</v>
      </c>
      <c r="E37" s="17">
        <f t="shared" si="0"/>
        <v>-727809.6699999981</v>
      </c>
      <c r="F37" s="19">
        <f t="shared" si="1"/>
        <v>97.78703229710172</v>
      </c>
    </row>
    <row r="38" spans="1:6" ht="38.25">
      <c r="A38" s="12">
        <v>18010100</v>
      </c>
      <c r="B38" s="13" t="s">
        <v>58</v>
      </c>
      <c r="C38" s="18">
        <v>16000</v>
      </c>
      <c r="D38" s="18">
        <v>19145.95</v>
      </c>
      <c r="E38" s="18">
        <f t="shared" si="0"/>
        <v>3145.9500000000007</v>
      </c>
      <c r="F38" s="20">
        <f t="shared" si="1"/>
        <v>119.66218749999999</v>
      </c>
    </row>
    <row r="39" spans="1:6" ht="38.25">
      <c r="A39" s="12">
        <v>18010200</v>
      </c>
      <c r="B39" s="13" t="s">
        <v>51</v>
      </c>
      <c r="C39" s="18">
        <v>218300</v>
      </c>
      <c r="D39" s="18">
        <v>247232.43</v>
      </c>
      <c r="E39" s="18">
        <f t="shared" si="0"/>
        <v>28932.429999999993</v>
      </c>
      <c r="F39" s="20">
        <f t="shared" si="1"/>
        <v>113.25351809436555</v>
      </c>
    </row>
    <row r="40" spans="1:6" ht="38.25">
      <c r="A40" s="12">
        <v>18010300</v>
      </c>
      <c r="B40" s="14" t="s">
        <v>77</v>
      </c>
      <c r="C40" s="18">
        <v>321500</v>
      </c>
      <c r="D40" s="18">
        <v>354285.71</v>
      </c>
      <c r="E40" s="18">
        <f t="shared" si="0"/>
        <v>32785.71000000002</v>
      </c>
      <c r="F40" s="20">
        <f t="shared" si="1"/>
        <v>110.19773250388802</v>
      </c>
    </row>
    <row r="41" spans="1:6" ht="38.25">
      <c r="A41" s="12">
        <v>18010400</v>
      </c>
      <c r="B41" s="13" t="s">
        <v>52</v>
      </c>
      <c r="C41" s="18">
        <v>1526900</v>
      </c>
      <c r="D41" s="18">
        <v>1733612.61</v>
      </c>
      <c r="E41" s="18">
        <f t="shared" si="0"/>
        <v>206712.6100000001</v>
      </c>
      <c r="F41" s="20">
        <f t="shared" si="1"/>
        <v>113.53805815705024</v>
      </c>
    </row>
    <row r="42" spans="1:6" ht="12.75">
      <c r="A42" s="12">
        <v>18010500</v>
      </c>
      <c r="B42" s="13" t="s">
        <v>10</v>
      </c>
      <c r="C42" s="18">
        <v>23520600</v>
      </c>
      <c r="D42" s="18">
        <v>23521317.03</v>
      </c>
      <c r="E42" s="18">
        <f t="shared" si="0"/>
        <v>717.0300000011921</v>
      </c>
      <c r="F42" s="20">
        <f t="shared" si="1"/>
        <v>100.00304851917043</v>
      </c>
    </row>
    <row r="43" spans="1:6" ht="12.75">
      <c r="A43" s="12">
        <v>18010600</v>
      </c>
      <c r="B43" s="13" t="s">
        <v>11</v>
      </c>
      <c r="C43" s="18">
        <v>5490400</v>
      </c>
      <c r="D43" s="18">
        <v>4307922.53</v>
      </c>
      <c r="E43" s="18">
        <f t="shared" si="0"/>
        <v>-1182477.4699999997</v>
      </c>
      <c r="F43" s="20">
        <f t="shared" si="1"/>
        <v>78.46281746320851</v>
      </c>
    </row>
    <row r="44" spans="1:6" ht="12.75">
      <c r="A44" s="12">
        <v>18010700</v>
      </c>
      <c r="B44" s="13" t="s">
        <v>12</v>
      </c>
      <c r="C44" s="18">
        <v>269000</v>
      </c>
      <c r="D44" s="18">
        <v>323595.61</v>
      </c>
      <c r="E44" s="18">
        <f t="shared" si="0"/>
        <v>54595.609999999986</v>
      </c>
      <c r="F44" s="20">
        <f t="shared" si="1"/>
        <v>120.29576579925649</v>
      </c>
    </row>
    <row r="45" spans="1:6" ht="12.75">
      <c r="A45" s="12">
        <v>18010900</v>
      </c>
      <c r="B45" s="13" t="s">
        <v>13</v>
      </c>
      <c r="C45" s="18">
        <v>1507000</v>
      </c>
      <c r="D45" s="18">
        <v>1589861.46</v>
      </c>
      <c r="E45" s="18">
        <f t="shared" si="0"/>
        <v>82861.45999999996</v>
      </c>
      <c r="F45" s="20">
        <f t="shared" si="1"/>
        <v>105.49843795620437</v>
      </c>
    </row>
    <row r="46" spans="1:6" ht="12.75">
      <c r="A46" s="12">
        <v>18011000</v>
      </c>
      <c r="B46" s="13" t="s">
        <v>278</v>
      </c>
      <c r="C46" s="18">
        <v>10400</v>
      </c>
      <c r="D46" s="18">
        <v>49033.67</v>
      </c>
      <c r="E46" s="18">
        <f t="shared" si="0"/>
        <v>38633.67</v>
      </c>
      <c r="F46" s="20">
        <f t="shared" si="1"/>
        <v>471.47759615384615</v>
      </c>
    </row>
    <row r="47" spans="1:6" ht="12.75">
      <c r="A47" s="12">
        <v>18011100</v>
      </c>
      <c r="B47" s="13" t="s">
        <v>228</v>
      </c>
      <c r="C47" s="18">
        <v>8300</v>
      </c>
      <c r="D47" s="18">
        <v>14583.33</v>
      </c>
      <c r="E47" s="18">
        <f t="shared" si="0"/>
        <v>6283.33</v>
      </c>
      <c r="F47" s="20">
        <f t="shared" si="1"/>
        <v>175.70277108433734</v>
      </c>
    </row>
    <row r="48" spans="1:6" ht="12.75">
      <c r="A48" s="11">
        <v>18030000</v>
      </c>
      <c r="B48" s="10" t="s">
        <v>14</v>
      </c>
      <c r="C48" s="17">
        <f>C49+C50</f>
        <v>85400</v>
      </c>
      <c r="D48" s="17">
        <f>D49+D50</f>
        <v>61544.8</v>
      </c>
      <c r="E48" s="17">
        <f t="shared" si="0"/>
        <v>-23855.199999999997</v>
      </c>
      <c r="F48" s="19">
        <f t="shared" si="1"/>
        <v>72.0665105386417</v>
      </c>
    </row>
    <row r="49" spans="1:6" ht="12.75">
      <c r="A49" s="12">
        <v>18030100</v>
      </c>
      <c r="B49" s="13" t="s">
        <v>15</v>
      </c>
      <c r="C49" s="18">
        <v>22800</v>
      </c>
      <c r="D49" s="18">
        <v>8410</v>
      </c>
      <c r="E49" s="18">
        <f t="shared" si="0"/>
        <v>-14390</v>
      </c>
      <c r="F49" s="20">
        <f t="shared" si="1"/>
        <v>36.8859649122807</v>
      </c>
    </row>
    <row r="50" spans="1:6" ht="12.75">
      <c r="A50" s="12">
        <v>18030200</v>
      </c>
      <c r="B50" s="13" t="s">
        <v>16</v>
      </c>
      <c r="C50" s="18">
        <v>62600</v>
      </c>
      <c r="D50" s="18">
        <v>53134.8</v>
      </c>
      <c r="E50" s="18">
        <f t="shared" si="0"/>
        <v>-9465.199999999997</v>
      </c>
      <c r="F50" s="20">
        <f t="shared" si="1"/>
        <v>84.87987220447285</v>
      </c>
    </row>
    <row r="51" spans="1:6" ht="12.75">
      <c r="A51" s="11">
        <v>18050000</v>
      </c>
      <c r="B51" s="10" t="s">
        <v>17</v>
      </c>
      <c r="C51" s="17">
        <f>SUM(C52:C54)</f>
        <v>23091400</v>
      </c>
      <c r="D51" s="17">
        <f>SUM(D52:D54)</f>
        <v>20351593.84</v>
      </c>
      <c r="E51" s="17">
        <f t="shared" si="0"/>
        <v>-2739806.16</v>
      </c>
      <c r="F51" s="19">
        <f t="shared" si="1"/>
        <v>88.13494998137836</v>
      </c>
    </row>
    <row r="52" spans="1:6" ht="12.75">
      <c r="A52" s="12">
        <v>18050300</v>
      </c>
      <c r="B52" s="13" t="s">
        <v>18</v>
      </c>
      <c r="C52" s="18">
        <v>3330400</v>
      </c>
      <c r="D52" s="18">
        <v>2623443.45</v>
      </c>
      <c r="E52" s="18">
        <f t="shared" si="0"/>
        <v>-706956.5499999998</v>
      </c>
      <c r="F52" s="20">
        <f t="shared" si="1"/>
        <v>78.77262340859957</v>
      </c>
    </row>
    <row r="53" spans="1:6" ht="12.75">
      <c r="A53" s="12">
        <v>18050400</v>
      </c>
      <c r="B53" s="13" t="s">
        <v>19</v>
      </c>
      <c r="C53" s="18">
        <v>19456700</v>
      </c>
      <c r="D53" s="18">
        <v>17473440.93</v>
      </c>
      <c r="E53" s="18">
        <f t="shared" si="0"/>
        <v>-1983259.0700000003</v>
      </c>
      <c r="F53" s="20">
        <f t="shared" si="1"/>
        <v>89.80680654992882</v>
      </c>
    </row>
    <row r="54" spans="1:6" ht="51">
      <c r="A54" s="12">
        <v>18050500</v>
      </c>
      <c r="B54" s="13" t="s">
        <v>20</v>
      </c>
      <c r="C54" s="18">
        <v>304300</v>
      </c>
      <c r="D54" s="18">
        <v>254709.46</v>
      </c>
      <c r="E54" s="18">
        <f t="shared" si="0"/>
        <v>-49590.54000000001</v>
      </c>
      <c r="F54" s="20">
        <f t="shared" si="1"/>
        <v>83.70340453499836</v>
      </c>
    </row>
    <row r="55" spans="1:6" ht="12.75">
      <c r="A55" s="11">
        <v>20000000</v>
      </c>
      <c r="B55" s="10" t="s">
        <v>22</v>
      </c>
      <c r="C55" s="17">
        <f>C56+C63+C74</f>
        <v>3747200</v>
      </c>
      <c r="D55" s="17">
        <f>D56+D63+D74</f>
        <v>3858306.09</v>
      </c>
      <c r="E55" s="17">
        <f t="shared" si="0"/>
        <v>111106.08999999985</v>
      </c>
      <c r="F55" s="19">
        <f t="shared" si="1"/>
        <v>102.96504296541417</v>
      </c>
    </row>
    <row r="56" spans="1:6" ht="12.75">
      <c r="A56" s="11">
        <v>21000000</v>
      </c>
      <c r="B56" s="10" t="s">
        <v>53</v>
      </c>
      <c r="C56" s="17">
        <f>C57+C60+C59</f>
        <v>1035900</v>
      </c>
      <c r="D56" s="17">
        <f>D57+D60+D59</f>
        <v>1128362.35</v>
      </c>
      <c r="E56" s="17">
        <f t="shared" si="0"/>
        <v>92462.3500000001</v>
      </c>
      <c r="F56" s="19">
        <f t="shared" si="1"/>
        <v>108.92579882228016</v>
      </c>
    </row>
    <row r="57" spans="1:6" ht="76.5">
      <c r="A57" s="11">
        <v>21010000</v>
      </c>
      <c r="B57" s="10" t="s">
        <v>221</v>
      </c>
      <c r="C57" s="17">
        <f>C58</f>
        <v>318300</v>
      </c>
      <c r="D57" s="17">
        <f>D58</f>
        <v>297137.88</v>
      </c>
      <c r="E57" s="17">
        <f t="shared" si="0"/>
        <v>-21162.119999999995</v>
      </c>
      <c r="F57" s="19">
        <f t="shared" si="1"/>
        <v>93.35151743638077</v>
      </c>
    </row>
    <row r="58" spans="1:6" ht="38.25">
      <c r="A58" s="12">
        <v>21010300</v>
      </c>
      <c r="B58" s="13" t="s">
        <v>54</v>
      </c>
      <c r="C58" s="18">
        <v>318300</v>
      </c>
      <c r="D58" s="18">
        <v>297137.88</v>
      </c>
      <c r="E58" s="18">
        <f t="shared" si="0"/>
        <v>-21162.119999999995</v>
      </c>
      <c r="F58" s="20">
        <f t="shared" si="1"/>
        <v>93.35151743638077</v>
      </c>
    </row>
    <row r="59" spans="1:6" ht="25.5">
      <c r="A59" s="11">
        <v>21050000</v>
      </c>
      <c r="B59" s="10" t="s">
        <v>240</v>
      </c>
      <c r="C59" s="17">
        <v>622700</v>
      </c>
      <c r="D59" s="17">
        <v>757202.47</v>
      </c>
      <c r="E59" s="17">
        <f>+D59-C59</f>
        <v>134502.46999999997</v>
      </c>
      <c r="F59" s="19">
        <f t="shared" si="1"/>
        <v>121.5998827685884</v>
      </c>
    </row>
    <row r="60" spans="1:6" ht="12.75">
      <c r="A60" s="11">
        <v>21080000</v>
      </c>
      <c r="B60" s="10" t="s">
        <v>60</v>
      </c>
      <c r="C60" s="17">
        <f>C61+C62</f>
        <v>94900</v>
      </c>
      <c r="D60" s="17">
        <f>D61+D62</f>
        <v>74022</v>
      </c>
      <c r="E60" s="17">
        <f t="shared" si="0"/>
        <v>-20878</v>
      </c>
      <c r="F60" s="19">
        <f>+D60/C60*100</f>
        <v>78</v>
      </c>
    </row>
    <row r="61" spans="1:6" ht="12.75">
      <c r="A61" s="12">
        <v>21081100</v>
      </c>
      <c r="B61" s="13" t="s">
        <v>55</v>
      </c>
      <c r="C61" s="18">
        <v>61300</v>
      </c>
      <c r="D61" s="18">
        <v>60422</v>
      </c>
      <c r="E61" s="18">
        <f t="shared" si="0"/>
        <v>-878</v>
      </c>
      <c r="F61" s="20">
        <f>+D61/C61*100</f>
        <v>98.56769983686786</v>
      </c>
    </row>
    <row r="62" spans="1:6" ht="38.25">
      <c r="A62" s="12">
        <v>21081500</v>
      </c>
      <c r="B62" s="15" t="s">
        <v>78</v>
      </c>
      <c r="C62" s="18">
        <v>33600</v>
      </c>
      <c r="D62" s="18">
        <v>13600</v>
      </c>
      <c r="E62" s="18">
        <f t="shared" si="0"/>
        <v>-20000</v>
      </c>
      <c r="F62" s="20">
        <f>+D62/C62*100</f>
        <v>40.476190476190474</v>
      </c>
    </row>
    <row r="63" spans="1:6" ht="25.5">
      <c r="A63" s="11">
        <v>22000000</v>
      </c>
      <c r="B63" s="10" t="s">
        <v>56</v>
      </c>
      <c r="C63" s="17">
        <f>C64+C69+C71</f>
        <v>2329800</v>
      </c>
      <c r="D63" s="17">
        <f>D64+D69+D71</f>
        <v>1903205.4800000002</v>
      </c>
      <c r="E63" s="17">
        <f t="shared" si="0"/>
        <v>-426594.5199999998</v>
      </c>
      <c r="F63" s="19">
        <f>+D63/C63*100</f>
        <v>81.6896506137866</v>
      </c>
    </row>
    <row r="64" spans="1:6" ht="12.75">
      <c r="A64" s="11">
        <v>22010000</v>
      </c>
      <c r="B64" s="10" t="s">
        <v>23</v>
      </c>
      <c r="C64" s="17">
        <f>SUM(C65:C67)+C68</f>
        <v>1435500</v>
      </c>
      <c r="D64" s="17">
        <f>SUM(D65:D67)+D68</f>
        <v>858971.81</v>
      </c>
      <c r="E64" s="17">
        <f t="shared" si="0"/>
        <v>-576528.19</v>
      </c>
      <c r="F64" s="19">
        <f>+D64/C64*100</f>
        <v>59.83781330546848</v>
      </c>
    </row>
    <row r="65" spans="1:6" ht="38.25">
      <c r="A65" s="16">
        <v>22010300</v>
      </c>
      <c r="B65" s="15" t="s">
        <v>222</v>
      </c>
      <c r="C65" s="18">
        <v>40000</v>
      </c>
      <c r="D65" s="18">
        <v>44400</v>
      </c>
      <c r="E65" s="18">
        <f t="shared" si="0"/>
        <v>4400</v>
      </c>
      <c r="F65" s="20">
        <f aca="true" t="shared" si="2" ref="F65:F103">+D65/C65*100</f>
        <v>111.00000000000001</v>
      </c>
    </row>
    <row r="66" spans="1:6" ht="12.75">
      <c r="A66" s="12">
        <v>22012500</v>
      </c>
      <c r="B66" s="13" t="s">
        <v>24</v>
      </c>
      <c r="C66" s="18">
        <v>1202300</v>
      </c>
      <c r="D66" s="18">
        <v>656581.81</v>
      </c>
      <c r="E66" s="18">
        <f t="shared" si="0"/>
        <v>-545718.19</v>
      </c>
      <c r="F66" s="20">
        <f t="shared" si="2"/>
        <v>54.6104807452383</v>
      </c>
    </row>
    <row r="67" spans="1:6" ht="25.5">
      <c r="A67" s="16">
        <v>22012600</v>
      </c>
      <c r="B67" s="15" t="s">
        <v>73</v>
      </c>
      <c r="C67" s="18">
        <v>188000</v>
      </c>
      <c r="D67" s="18">
        <v>150640</v>
      </c>
      <c r="E67" s="18">
        <f t="shared" si="0"/>
        <v>-37360</v>
      </c>
      <c r="F67" s="20">
        <f t="shared" si="2"/>
        <v>80.12765957446808</v>
      </c>
    </row>
    <row r="68" spans="1:6" ht="76.5">
      <c r="A68" s="16">
        <v>22012900</v>
      </c>
      <c r="B68" s="105" t="s">
        <v>226</v>
      </c>
      <c r="C68" s="18">
        <v>5200</v>
      </c>
      <c r="D68" s="18">
        <v>7350</v>
      </c>
      <c r="E68" s="18">
        <f t="shared" si="0"/>
        <v>2150</v>
      </c>
      <c r="F68" s="20">
        <f t="shared" si="2"/>
        <v>141.34615384615387</v>
      </c>
    </row>
    <row r="69" spans="1:6" ht="36.75" customHeight="1">
      <c r="A69" s="11">
        <v>22080000</v>
      </c>
      <c r="B69" s="10" t="s">
        <v>61</v>
      </c>
      <c r="C69" s="17">
        <f>C70</f>
        <v>731100</v>
      </c>
      <c r="D69" s="17">
        <f>D70</f>
        <v>833146.08</v>
      </c>
      <c r="E69" s="17">
        <f t="shared" si="0"/>
        <v>102046.07999999996</v>
      </c>
      <c r="F69" s="19">
        <f t="shared" si="2"/>
        <v>113.95788264259335</v>
      </c>
    </row>
    <row r="70" spans="1:6" ht="38.25">
      <c r="A70" s="12">
        <v>22080400</v>
      </c>
      <c r="B70" s="13" t="s">
        <v>62</v>
      </c>
      <c r="C70" s="18">
        <v>731100</v>
      </c>
      <c r="D70" s="18">
        <v>833146.08</v>
      </c>
      <c r="E70" s="18">
        <f t="shared" si="0"/>
        <v>102046.07999999996</v>
      </c>
      <c r="F70" s="20">
        <f t="shared" si="2"/>
        <v>113.95788264259335</v>
      </c>
    </row>
    <row r="71" spans="1:6" ht="12.75">
      <c r="A71" s="11">
        <v>22090000</v>
      </c>
      <c r="B71" s="10" t="s">
        <v>25</v>
      </c>
      <c r="C71" s="17">
        <f>C72+C73</f>
        <v>163200</v>
      </c>
      <c r="D71" s="17">
        <f>D72+D73</f>
        <v>211087.59</v>
      </c>
      <c r="E71" s="17">
        <f t="shared" si="0"/>
        <v>47887.59</v>
      </c>
      <c r="F71" s="19">
        <f t="shared" si="2"/>
        <v>129.34288602941174</v>
      </c>
    </row>
    <row r="72" spans="1:6" ht="38.25">
      <c r="A72" s="12">
        <v>22090100</v>
      </c>
      <c r="B72" s="13" t="s">
        <v>26</v>
      </c>
      <c r="C72" s="18">
        <v>157000</v>
      </c>
      <c r="D72" s="18">
        <v>205880.59</v>
      </c>
      <c r="E72" s="18">
        <f t="shared" si="0"/>
        <v>48880.59</v>
      </c>
      <c r="F72" s="20">
        <f t="shared" si="2"/>
        <v>131.1341337579618</v>
      </c>
    </row>
    <row r="73" spans="1:6" ht="38.25">
      <c r="A73" s="12">
        <v>22090400</v>
      </c>
      <c r="B73" s="13" t="s">
        <v>57</v>
      </c>
      <c r="C73" s="18">
        <v>6200</v>
      </c>
      <c r="D73" s="18">
        <v>5207</v>
      </c>
      <c r="E73" s="18">
        <f t="shared" si="0"/>
        <v>-993</v>
      </c>
      <c r="F73" s="20">
        <f t="shared" si="2"/>
        <v>83.98387096774194</v>
      </c>
    </row>
    <row r="74" spans="1:6" ht="12.75">
      <c r="A74" s="11">
        <v>24000000</v>
      </c>
      <c r="B74" s="10" t="s">
        <v>63</v>
      </c>
      <c r="C74" s="17">
        <f>C75</f>
        <v>381500</v>
      </c>
      <c r="D74" s="17">
        <f>D75</f>
        <v>826738.26</v>
      </c>
      <c r="E74" s="17">
        <f t="shared" si="0"/>
        <v>445238.26</v>
      </c>
      <c r="F74" s="19">
        <f t="shared" si="2"/>
        <v>216.7072765399738</v>
      </c>
    </row>
    <row r="75" spans="1:6" ht="12.75">
      <c r="A75" s="11">
        <v>24060000</v>
      </c>
      <c r="B75" s="10" t="s">
        <v>64</v>
      </c>
      <c r="C75" s="17">
        <f>C76+C77</f>
        <v>381500</v>
      </c>
      <c r="D75" s="17">
        <f>D76+D77</f>
        <v>826738.26</v>
      </c>
      <c r="E75" s="17">
        <f t="shared" si="0"/>
        <v>445238.26</v>
      </c>
      <c r="F75" s="19">
        <f t="shared" si="2"/>
        <v>216.7072765399738</v>
      </c>
    </row>
    <row r="76" spans="1:6" ht="12.75">
      <c r="A76" s="12">
        <v>24060300</v>
      </c>
      <c r="B76" s="13" t="s">
        <v>64</v>
      </c>
      <c r="C76" s="18">
        <v>52000</v>
      </c>
      <c r="D76" s="18">
        <v>110649.71</v>
      </c>
      <c r="E76" s="18">
        <f t="shared" si="0"/>
        <v>58649.71000000001</v>
      </c>
      <c r="F76" s="20">
        <f t="shared" si="2"/>
        <v>212.78790384615385</v>
      </c>
    </row>
    <row r="77" spans="1:6" ht="114.75">
      <c r="A77" s="114">
        <v>24062200</v>
      </c>
      <c r="B77" s="31" t="s">
        <v>241</v>
      </c>
      <c r="C77" s="18">
        <v>329500</v>
      </c>
      <c r="D77" s="18">
        <v>716088.55</v>
      </c>
      <c r="E77" s="18">
        <f t="shared" si="0"/>
        <v>386588.55000000005</v>
      </c>
      <c r="F77" s="20">
        <f t="shared" si="2"/>
        <v>217.32581183611535</v>
      </c>
    </row>
    <row r="78" spans="1:6" ht="12.75">
      <c r="A78" s="116">
        <v>30000000</v>
      </c>
      <c r="B78" s="117" t="s">
        <v>68</v>
      </c>
      <c r="C78" s="17">
        <f aca="true" t="shared" si="3" ref="C78:D80">C79</f>
        <v>4200</v>
      </c>
      <c r="D78" s="17">
        <f t="shared" si="3"/>
        <v>5800</v>
      </c>
      <c r="E78" s="17">
        <f t="shared" si="0"/>
        <v>1600</v>
      </c>
      <c r="F78" s="19">
        <f t="shared" si="2"/>
        <v>138.0952380952381</v>
      </c>
    </row>
    <row r="79" spans="1:6" ht="12.75">
      <c r="A79" s="116">
        <v>31000000</v>
      </c>
      <c r="B79" s="117" t="s">
        <v>243</v>
      </c>
      <c r="C79" s="17">
        <f t="shared" si="3"/>
        <v>4200</v>
      </c>
      <c r="D79" s="17">
        <f t="shared" si="3"/>
        <v>5800</v>
      </c>
      <c r="E79" s="17">
        <f>+D79-C79</f>
        <v>1600</v>
      </c>
      <c r="F79" s="19">
        <f t="shared" si="2"/>
        <v>138.0952380952381</v>
      </c>
    </row>
    <row r="80" spans="1:6" ht="51" customHeight="1">
      <c r="A80" s="116">
        <v>31010000</v>
      </c>
      <c r="B80" s="115" t="s">
        <v>244</v>
      </c>
      <c r="C80" s="17">
        <f t="shared" si="3"/>
        <v>4200</v>
      </c>
      <c r="D80" s="17">
        <f t="shared" si="3"/>
        <v>5800</v>
      </c>
      <c r="E80" s="17">
        <f>+D80-C80</f>
        <v>1600</v>
      </c>
      <c r="F80" s="19">
        <f t="shared" si="2"/>
        <v>138.0952380952381</v>
      </c>
    </row>
    <row r="81" spans="1:6" ht="51">
      <c r="A81" s="114">
        <v>31010200</v>
      </c>
      <c r="B81" s="31" t="s">
        <v>242</v>
      </c>
      <c r="C81" s="18">
        <v>4200</v>
      </c>
      <c r="D81" s="18">
        <v>5800</v>
      </c>
      <c r="E81" s="18">
        <f>+D81-C81</f>
        <v>1600</v>
      </c>
      <c r="F81" s="20">
        <f t="shared" si="2"/>
        <v>138.0952380952381</v>
      </c>
    </row>
    <row r="82" spans="1:6" ht="24.75" customHeight="1">
      <c r="A82" s="110"/>
      <c r="B82" s="110" t="s">
        <v>267</v>
      </c>
      <c r="C82" s="76">
        <f>+C55+C14+C78</f>
        <v>348606600</v>
      </c>
      <c r="D82" s="76">
        <f>+D55+D14+D78</f>
        <v>360426373.9099999</v>
      </c>
      <c r="E82" s="76">
        <f aca="true" t="shared" si="4" ref="E82:E103">+D82-C82</f>
        <v>11819773.909999907</v>
      </c>
      <c r="F82" s="77">
        <f t="shared" si="2"/>
        <v>103.39057662993183</v>
      </c>
    </row>
    <row r="83" spans="1:6" ht="12.75">
      <c r="A83" s="11">
        <v>40000000</v>
      </c>
      <c r="B83" s="10" t="s">
        <v>29</v>
      </c>
      <c r="C83" s="17">
        <f>C84</f>
        <v>69422973</v>
      </c>
      <c r="D83" s="17">
        <f>D84</f>
        <v>69386676</v>
      </c>
      <c r="E83" s="17">
        <f t="shared" si="4"/>
        <v>-36297</v>
      </c>
      <c r="F83" s="19">
        <f t="shared" si="2"/>
        <v>99.94771615442053</v>
      </c>
    </row>
    <row r="84" spans="1:6" ht="12.75">
      <c r="A84" s="11">
        <v>41000000</v>
      </c>
      <c r="B84" s="10" t="s">
        <v>30</v>
      </c>
      <c r="C84" s="17">
        <f>+C85</f>
        <v>69422973</v>
      </c>
      <c r="D84" s="17">
        <f>+D85</f>
        <v>69386676</v>
      </c>
      <c r="E84" s="17">
        <f t="shared" si="4"/>
        <v>-36297</v>
      </c>
      <c r="F84" s="19">
        <f t="shared" si="2"/>
        <v>99.94771615442053</v>
      </c>
    </row>
    <row r="85" spans="1:6" ht="12.75">
      <c r="A85" s="11">
        <v>4103000</v>
      </c>
      <c r="B85" s="10" t="s">
        <v>82</v>
      </c>
      <c r="C85" s="17">
        <f>SUM(C86:C89)</f>
        <v>69422973</v>
      </c>
      <c r="D85" s="17">
        <f>SUM(D86:D89)</f>
        <v>69386676</v>
      </c>
      <c r="E85" s="17">
        <f aca="true" t="shared" si="5" ref="E85:E92">+D85-C85</f>
        <v>-36297</v>
      </c>
      <c r="F85" s="19">
        <f aca="true" t="shared" si="6" ref="F85:F92">+D85/C85*100</f>
        <v>99.94771615442053</v>
      </c>
    </row>
    <row r="86" spans="1:6" ht="26.25" customHeight="1">
      <c r="A86" s="42">
        <v>41033900</v>
      </c>
      <c r="B86" s="40" t="s">
        <v>31</v>
      </c>
      <c r="C86" s="18">
        <v>57554000</v>
      </c>
      <c r="D86" s="18">
        <v>57554000</v>
      </c>
      <c r="E86" s="18">
        <f t="shared" si="5"/>
        <v>0</v>
      </c>
      <c r="F86" s="20">
        <f t="shared" si="6"/>
        <v>100</v>
      </c>
    </row>
    <row r="87" spans="1:6" ht="27" customHeight="1">
      <c r="A87" s="42">
        <v>41034200</v>
      </c>
      <c r="B87" s="40" t="s">
        <v>32</v>
      </c>
      <c r="C87" s="18">
        <v>7294100</v>
      </c>
      <c r="D87" s="18">
        <v>7294100</v>
      </c>
      <c r="E87" s="18">
        <f t="shared" si="5"/>
        <v>0</v>
      </c>
      <c r="F87" s="20">
        <f t="shared" si="6"/>
        <v>100</v>
      </c>
    </row>
    <row r="88" spans="1:6" ht="37.5" customHeight="1">
      <c r="A88" s="121">
        <v>41034500</v>
      </c>
      <c r="B88" s="122" t="s">
        <v>279</v>
      </c>
      <c r="C88" s="18">
        <v>1500000</v>
      </c>
      <c r="D88" s="18">
        <v>1500000</v>
      </c>
      <c r="E88" s="18">
        <f>+D88-C88</f>
        <v>0</v>
      </c>
      <c r="F88" s="20">
        <f>+D88/C88*100</f>
        <v>100</v>
      </c>
    </row>
    <row r="89" spans="1:6" ht="53.25" customHeight="1">
      <c r="A89" s="121">
        <v>41035100</v>
      </c>
      <c r="B89" s="122" t="s">
        <v>265</v>
      </c>
      <c r="C89" s="18">
        <v>3074873</v>
      </c>
      <c r="D89" s="18">
        <v>3038576</v>
      </c>
      <c r="E89" s="18">
        <f>+D89-C89</f>
        <v>-36297</v>
      </c>
      <c r="F89" s="20">
        <f>+D89/C89*100</f>
        <v>98.81956100300728</v>
      </c>
    </row>
    <row r="90" spans="1:6" ht="28.5" customHeight="1">
      <c r="A90" s="111"/>
      <c r="B90" s="112" t="s">
        <v>69</v>
      </c>
      <c r="C90" s="76">
        <f>+C82+C83</f>
        <v>418029573</v>
      </c>
      <c r="D90" s="76">
        <f>+D82+D83</f>
        <v>429813049.9099999</v>
      </c>
      <c r="E90" s="76">
        <f t="shared" si="5"/>
        <v>11783476.909999907</v>
      </c>
      <c r="F90" s="77">
        <f t="shared" si="6"/>
        <v>102.81881418710057</v>
      </c>
    </row>
    <row r="91" spans="1:6" ht="18" customHeight="1">
      <c r="A91" s="11">
        <v>41040000</v>
      </c>
      <c r="B91" s="104" t="s">
        <v>81</v>
      </c>
      <c r="C91" s="17">
        <f>C92</f>
        <v>1644100</v>
      </c>
      <c r="D91" s="17">
        <f>D92</f>
        <v>1644100</v>
      </c>
      <c r="E91" s="17">
        <f t="shared" si="5"/>
        <v>0</v>
      </c>
      <c r="F91" s="19">
        <f t="shared" si="6"/>
        <v>100</v>
      </c>
    </row>
    <row r="92" spans="1:6" ht="53.25" customHeight="1">
      <c r="A92" s="12">
        <v>41040200</v>
      </c>
      <c r="B92" s="103" t="s">
        <v>80</v>
      </c>
      <c r="C92" s="18">
        <v>1644100</v>
      </c>
      <c r="D92" s="18">
        <v>1644100</v>
      </c>
      <c r="E92" s="18">
        <f t="shared" si="5"/>
        <v>0</v>
      </c>
      <c r="F92" s="20">
        <f t="shared" si="6"/>
        <v>100</v>
      </c>
    </row>
    <row r="93" spans="1:6" ht="27" customHeight="1">
      <c r="A93" s="11">
        <v>41050000</v>
      </c>
      <c r="B93" s="41" t="s">
        <v>84</v>
      </c>
      <c r="C93" s="17">
        <f>SUM(C94:C102)</f>
        <v>9423748</v>
      </c>
      <c r="D93" s="17">
        <f>SUM(D94:D102)</f>
        <v>9141739.39</v>
      </c>
      <c r="E93" s="17">
        <f t="shared" si="4"/>
        <v>-282008.6099999994</v>
      </c>
      <c r="F93" s="19">
        <f t="shared" si="2"/>
        <v>97.00746868443427</v>
      </c>
    </row>
    <row r="94" spans="1:6" ht="51">
      <c r="A94" s="12">
        <v>41050800</v>
      </c>
      <c r="B94" s="148" t="s">
        <v>294</v>
      </c>
      <c r="C94" s="120">
        <v>2330882</v>
      </c>
      <c r="D94" s="120">
        <v>2330881.65</v>
      </c>
      <c r="E94" s="35">
        <f>+D94-C94</f>
        <v>-0.35000000009313226</v>
      </c>
      <c r="F94" s="33">
        <f>+D94/C94*100</f>
        <v>99.99998498422485</v>
      </c>
    </row>
    <row r="95" spans="1:6" ht="78" customHeight="1">
      <c r="A95" s="12">
        <v>41050900</v>
      </c>
      <c r="B95" s="122" t="s">
        <v>280</v>
      </c>
      <c r="C95" s="120">
        <v>1933160</v>
      </c>
      <c r="D95" s="120">
        <v>1933158</v>
      </c>
      <c r="E95" s="35">
        <f>+D95-C95</f>
        <v>-2</v>
      </c>
      <c r="F95" s="33">
        <f>+D95/C95*100</f>
        <v>99.99989654244862</v>
      </c>
    </row>
    <row r="96" spans="1:6" ht="27.75" customHeight="1">
      <c r="A96" s="136" t="s">
        <v>230</v>
      </c>
      <c r="B96" s="106" t="s">
        <v>229</v>
      </c>
      <c r="C96" s="35">
        <v>965800</v>
      </c>
      <c r="D96" s="35">
        <v>965800</v>
      </c>
      <c r="E96" s="35">
        <f t="shared" si="4"/>
        <v>0</v>
      </c>
      <c r="F96" s="33">
        <f t="shared" si="2"/>
        <v>100</v>
      </c>
    </row>
    <row r="97" spans="1:6" ht="39" customHeight="1">
      <c r="A97" s="136" t="s">
        <v>232</v>
      </c>
      <c r="B97" s="106" t="s">
        <v>231</v>
      </c>
      <c r="C97" s="35">
        <v>652072</v>
      </c>
      <c r="D97" s="35">
        <v>385195.18</v>
      </c>
      <c r="E97" s="35">
        <f t="shared" si="4"/>
        <v>-266876.82</v>
      </c>
      <c r="F97" s="33">
        <f t="shared" si="2"/>
        <v>59.07249199474904</v>
      </c>
    </row>
    <row r="98" spans="1:6" ht="51.75" customHeight="1">
      <c r="A98" s="121">
        <v>41051400</v>
      </c>
      <c r="B98" s="122" t="s">
        <v>263</v>
      </c>
      <c r="C98" s="120">
        <v>1248361</v>
      </c>
      <c r="D98" s="120">
        <v>1248302.98</v>
      </c>
      <c r="E98" s="35">
        <f>+D98-C98</f>
        <v>-58.02000000001863</v>
      </c>
      <c r="F98" s="33">
        <f>+D98/C98*100</f>
        <v>99.99535230594356</v>
      </c>
    </row>
    <row r="99" spans="1:6" ht="39" customHeight="1">
      <c r="A99" s="109">
        <v>41051500</v>
      </c>
      <c r="B99" s="106" t="s">
        <v>233</v>
      </c>
      <c r="C99" s="18">
        <v>146400</v>
      </c>
      <c r="D99" s="18">
        <v>146400</v>
      </c>
      <c r="E99" s="18">
        <f t="shared" si="4"/>
        <v>0</v>
      </c>
      <c r="F99" s="20">
        <f t="shared" si="2"/>
        <v>100</v>
      </c>
    </row>
    <row r="100" spans="1:6" ht="39" customHeight="1">
      <c r="A100" s="109">
        <v>41053000</v>
      </c>
      <c r="B100" s="122" t="s">
        <v>281</v>
      </c>
      <c r="C100" s="18">
        <v>1146756</v>
      </c>
      <c r="D100" s="18">
        <v>1142461.78</v>
      </c>
      <c r="E100" s="18">
        <f t="shared" si="4"/>
        <v>-4294.219999999972</v>
      </c>
      <c r="F100" s="20">
        <f t="shared" si="2"/>
        <v>99.62553324334034</v>
      </c>
    </row>
    <row r="101" spans="1:6" ht="18" customHeight="1">
      <c r="A101" s="30">
        <v>41053900</v>
      </c>
      <c r="B101" s="31" t="s">
        <v>83</v>
      </c>
      <c r="C101" s="18">
        <v>150817</v>
      </c>
      <c r="D101" s="18">
        <v>140039.8</v>
      </c>
      <c r="E101" s="18">
        <f t="shared" si="4"/>
        <v>-10777.200000000012</v>
      </c>
      <c r="F101" s="20">
        <f>+D101/C101*100</f>
        <v>92.85412121975638</v>
      </c>
    </row>
    <row r="102" spans="1:6" ht="40.5" customHeight="1">
      <c r="A102" s="123">
        <v>41055000</v>
      </c>
      <c r="B102" s="124" t="s">
        <v>264</v>
      </c>
      <c r="C102" s="18">
        <v>849500</v>
      </c>
      <c r="D102" s="18">
        <v>849500</v>
      </c>
      <c r="E102" s="18">
        <f t="shared" si="4"/>
        <v>0</v>
      </c>
      <c r="F102" s="20">
        <f>+D102/C102*100</f>
        <v>100</v>
      </c>
    </row>
    <row r="103" spans="1:6" ht="24" customHeight="1">
      <c r="A103" s="75"/>
      <c r="B103" s="126" t="s">
        <v>125</v>
      </c>
      <c r="C103" s="76">
        <f>C82+C83+C91+C93</f>
        <v>429097421</v>
      </c>
      <c r="D103" s="76">
        <f>D82+D83+D91+D93</f>
        <v>440598889.2999999</v>
      </c>
      <c r="E103" s="76">
        <f t="shared" si="4"/>
        <v>11501468.299999893</v>
      </c>
      <c r="F103" s="77">
        <f t="shared" si="2"/>
        <v>102.68038625662118</v>
      </c>
    </row>
    <row r="104" spans="1:6" ht="18" customHeight="1">
      <c r="A104" s="157" t="s">
        <v>259</v>
      </c>
      <c r="B104" s="158"/>
      <c r="C104" s="137"/>
      <c r="D104" s="138"/>
      <c r="E104" s="138"/>
      <c r="F104" s="139"/>
    </row>
    <row r="105" spans="1:6" ht="12.75">
      <c r="A105" s="45" t="s">
        <v>87</v>
      </c>
      <c r="B105" s="130" t="s">
        <v>88</v>
      </c>
      <c r="C105" s="46"/>
      <c r="D105" s="46"/>
      <c r="E105" s="46"/>
      <c r="F105" s="46"/>
    </row>
    <row r="106" spans="1:6" ht="54" customHeight="1">
      <c r="A106" s="47" t="s">
        <v>89</v>
      </c>
      <c r="B106" s="40" t="s">
        <v>90</v>
      </c>
      <c r="C106" s="48">
        <v>30532043</v>
      </c>
      <c r="D106" s="48">
        <v>30330268.61</v>
      </c>
      <c r="E106" s="48">
        <f aca="true" t="shared" si="7" ref="E106:E129">D106-C106</f>
        <v>-201774.3900000006</v>
      </c>
      <c r="F106" s="49">
        <f aca="true" t="shared" si="8" ref="F106:F129">SUM(D106/C106*100)</f>
        <v>99.33913891710424</v>
      </c>
    </row>
    <row r="107" spans="1:6" ht="12.75">
      <c r="A107" s="47" t="s">
        <v>91</v>
      </c>
      <c r="B107" s="40" t="s">
        <v>92</v>
      </c>
      <c r="C107" s="48">
        <v>403777</v>
      </c>
      <c r="D107" s="48">
        <v>401511.99</v>
      </c>
      <c r="E107" s="48">
        <f t="shared" si="7"/>
        <v>-2265.0100000000093</v>
      </c>
      <c r="F107" s="49">
        <f t="shared" si="8"/>
        <v>99.4390443239709</v>
      </c>
    </row>
    <row r="108" spans="1:6" ht="18.75" customHeight="1">
      <c r="A108" s="47">
        <v>210191</v>
      </c>
      <c r="B108" s="40" t="s">
        <v>268</v>
      </c>
      <c r="C108" s="48">
        <v>1146756</v>
      </c>
      <c r="D108" s="48">
        <v>1142461.78</v>
      </c>
      <c r="E108" s="48"/>
      <c r="F108" s="49"/>
    </row>
    <row r="109" spans="1:6" ht="18" customHeight="1">
      <c r="A109" s="47" t="s">
        <v>93</v>
      </c>
      <c r="B109" s="40" t="s">
        <v>94</v>
      </c>
      <c r="C109" s="48">
        <f>25003610.92+7289874.82+1644100</f>
        <v>33937585.74</v>
      </c>
      <c r="D109" s="48">
        <v>33439105.66</v>
      </c>
      <c r="E109" s="48">
        <f t="shared" si="7"/>
        <v>-498480.08000000194</v>
      </c>
      <c r="F109" s="49">
        <f t="shared" si="8"/>
        <v>98.53118579553973</v>
      </c>
    </row>
    <row r="110" spans="1:6" ht="39" customHeight="1">
      <c r="A110" s="47" t="s">
        <v>95</v>
      </c>
      <c r="B110" s="40" t="s">
        <v>96</v>
      </c>
      <c r="C110" s="48">
        <v>1580165</v>
      </c>
      <c r="D110" s="48">
        <v>1579826.72</v>
      </c>
      <c r="E110" s="48">
        <f t="shared" si="7"/>
        <v>-338.28000000002794</v>
      </c>
      <c r="F110" s="49">
        <f t="shared" si="8"/>
        <v>99.9785921090519</v>
      </c>
    </row>
    <row r="111" spans="1:6" ht="25.5" customHeight="1">
      <c r="A111" s="47" t="s">
        <v>97</v>
      </c>
      <c r="B111" s="40" t="s">
        <v>98</v>
      </c>
      <c r="C111" s="48">
        <f>253949.08+1051720.26</f>
        <v>1305669.34</v>
      </c>
      <c r="D111" s="48">
        <v>1278367.22</v>
      </c>
      <c r="E111" s="48">
        <f t="shared" si="7"/>
        <v>-27302.12000000011</v>
      </c>
      <c r="F111" s="49">
        <f t="shared" si="8"/>
        <v>97.90895603016916</v>
      </c>
    </row>
    <row r="112" spans="1:6" ht="25.5">
      <c r="A112" s="47" t="s">
        <v>99</v>
      </c>
      <c r="B112" s="40" t="s">
        <v>100</v>
      </c>
      <c r="C112" s="48">
        <v>81900</v>
      </c>
      <c r="D112" s="48">
        <v>81900</v>
      </c>
      <c r="E112" s="48">
        <f t="shared" si="7"/>
        <v>0</v>
      </c>
      <c r="F112" s="49">
        <f t="shared" si="8"/>
        <v>100</v>
      </c>
    </row>
    <row r="113" spans="1:6" ht="12.75">
      <c r="A113" s="47" t="s">
        <v>101</v>
      </c>
      <c r="B113" s="40" t="s">
        <v>102</v>
      </c>
      <c r="C113" s="48">
        <v>134500</v>
      </c>
      <c r="D113" s="48">
        <v>134500</v>
      </c>
      <c r="E113" s="48">
        <f t="shared" si="7"/>
        <v>0</v>
      </c>
      <c r="F113" s="49">
        <f t="shared" si="8"/>
        <v>100</v>
      </c>
    </row>
    <row r="114" spans="1:6" ht="25.5">
      <c r="A114" s="47" t="s">
        <v>103</v>
      </c>
      <c r="B114" s="40" t="s">
        <v>104</v>
      </c>
      <c r="C114" s="48">
        <v>1242750</v>
      </c>
      <c r="D114" s="48">
        <v>1010199.53</v>
      </c>
      <c r="E114" s="48">
        <f t="shared" si="7"/>
        <v>-232550.46999999997</v>
      </c>
      <c r="F114" s="49">
        <f t="shared" si="8"/>
        <v>81.28742949104807</v>
      </c>
    </row>
    <row r="115" spans="1:6" ht="25.5">
      <c r="A115" s="47" t="s">
        <v>105</v>
      </c>
      <c r="B115" s="40" t="s">
        <v>106</v>
      </c>
      <c r="C115" s="48">
        <v>237808</v>
      </c>
      <c r="D115" s="48">
        <v>217807.67</v>
      </c>
      <c r="E115" s="48">
        <f t="shared" si="7"/>
        <v>-20000.329999999987</v>
      </c>
      <c r="F115" s="49">
        <f t="shared" si="8"/>
        <v>91.58971523245644</v>
      </c>
    </row>
    <row r="116" spans="1:6" ht="25.5">
      <c r="A116" s="47" t="s">
        <v>107</v>
      </c>
      <c r="B116" s="40" t="s">
        <v>108</v>
      </c>
      <c r="C116" s="48">
        <v>66020</v>
      </c>
      <c r="D116" s="48">
        <v>66019.98</v>
      </c>
      <c r="E116" s="48">
        <f t="shared" si="7"/>
        <v>-0.020000000004074536</v>
      </c>
      <c r="F116" s="49">
        <f t="shared" si="8"/>
        <v>99.99996970614966</v>
      </c>
    </row>
    <row r="117" spans="1:6" ht="18" customHeight="1">
      <c r="A117" s="101" t="s">
        <v>269</v>
      </c>
      <c r="B117" s="40" t="s">
        <v>270</v>
      </c>
      <c r="C117" s="48">
        <v>4000</v>
      </c>
      <c r="D117" s="48">
        <v>4000</v>
      </c>
      <c r="E117" s="48">
        <f>D117-C117</f>
        <v>0</v>
      </c>
      <c r="F117" s="49">
        <f>SUM(D117/C117*100)</f>
        <v>100</v>
      </c>
    </row>
    <row r="118" spans="1:6" ht="15.75" customHeight="1">
      <c r="A118" s="101" t="s">
        <v>271</v>
      </c>
      <c r="B118" s="40" t="s">
        <v>272</v>
      </c>
      <c r="C118" s="48">
        <v>8889.5</v>
      </c>
      <c r="D118" s="48">
        <v>8889</v>
      </c>
      <c r="E118" s="48">
        <f>D118-C118</f>
        <v>-0.5</v>
      </c>
      <c r="F118" s="49">
        <f>SUM(D118/C118*100)</f>
        <v>99.99437538669217</v>
      </c>
    </row>
    <row r="119" spans="1:6" ht="25.5">
      <c r="A119" s="101" t="s">
        <v>260</v>
      </c>
      <c r="B119" s="40" t="s">
        <v>273</v>
      </c>
      <c r="C119" s="48">
        <v>64209.2</v>
      </c>
      <c r="D119" s="48">
        <v>15983.2</v>
      </c>
      <c r="E119" s="48">
        <f>D119-C119</f>
        <v>-48226</v>
      </c>
      <c r="F119" s="49">
        <f>SUM(D119/C119*100)</f>
        <v>24.89238302299359</v>
      </c>
    </row>
    <row r="120" spans="1:6" ht="12.75">
      <c r="A120" s="47" t="s">
        <v>109</v>
      </c>
      <c r="B120" s="40" t="s">
        <v>110</v>
      </c>
      <c r="C120" s="48">
        <v>32897228.83</v>
      </c>
      <c r="D120" s="48">
        <v>31837639.55</v>
      </c>
      <c r="E120" s="48">
        <f t="shared" si="7"/>
        <v>-1059589.2799999975</v>
      </c>
      <c r="F120" s="49">
        <f t="shared" si="8"/>
        <v>96.77909259325294</v>
      </c>
    </row>
    <row r="121" spans="1:6" ht="12.75">
      <c r="A121" s="47" t="s">
        <v>111</v>
      </c>
      <c r="B121" s="40" t="s">
        <v>112</v>
      </c>
      <c r="C121" s="48">
        <v>236600</v>
      </c>
      <c r="D121" s="48">
        <v>108600</v>
      </c>
      <c r="E121" s="48">
        <f t="shared" si="7"/>
        <v>-128000</v>
      </c>
      <c r="F121" s="49">
        <f t="shared" si="8"/>
        <v>45.900253592561285</v>
      </c>
    </row>
    <row r="122" spans="1:6" ht="12.75">
      <c r="A122" s="47" t="s">
        <v>113</v>
      </c>
      <c r="B122" s="40" t="s">
        <v>114</v>
      </c>
      <c r="C122" s="48">
        <v>2243647</v>
      </c>
      <c r="D122" s="48">
        <v>2056214.05</v>
      </c>
      <c r="E122" s="48">
        <f t="shared" si="7"/>
        <v>-187432.94999999995</v>
      </c>
      <c r="F122" s="49">
        <f t="shared" si="8"/>
        <v>91.64605884972102</v>
      </c>
    </row>
    <row r="123" spans="1:6" ht="25.5">
      <c r="A123" s="47" t="s">
        <v>115</v>
      </c>
      <c r="B123" s="40" t="s">
        <v>116</v>
      </c>
      <c r="C123" s="48">
        <v>10455762</v>
      </c>
      <c r="D123" s="48">
        <v>10344282.77</v>
      </c>
      <c r="E123" s="48">
        <f t="shared" si="7"/>
        <v>-111479.23000000045</v>
      </c>
      <c r="F123" s="49">
        <f t="shared" si="8"/>
        <v>98.93380099891333</v>
      </c>
    </row>
    <row r="124" spans="1:6" ht="19.5" customHeight="1">
      <c r="A124" s="47" t="s">
        <v>261</v>
      </c>
      <c r="B124" s="40" t="s">
        <v>262</v>
      </c>
      <c r="C124" s="48">
        <v>420500</v>
      </c>
      <c r="D124" s="48">
        <v>99977.76</v>
      </c>
      <c r="E124" s="48">
        <f>D124-C124</f>
        <v>-320522.24</v>
      </c>
      <c r="F124" s="49">
        <f>SUM(D124/C124*100)</f>
        <v>23.775923900118904</v>
      </c>
    </row>
    <row r="125" spans="1:6" ht="25.5">
      <c r="A125" s="47" t="s">
        <v>117</v>
      </c>
      <c r="B125" s="40" t="s">
        <v>118</v>
      </c>
      <c r="C125" s="48">
        <v>18475</v>
      </c>
      <c r="D125" s="48">
        <v>18475</v>
      </c>
      <c r="E125" s="48">
        <f t="shared" si="7"/>
        <v>0</v>
      </c>
      <c r="F125" s="49">
        <f t="shared" si="8"/>
        <v>100</v>
      </c>
    </row>
    <row r="126" spans="1:6" ht="12.75">
      <c r="A126" s="47" t="s">
        <v>119</v>
      </c>
      <c r="B126" s="40" t="s">
        <v>120</v>
      </c>
      <c r="C126" s="48">
        <v>887952</v>
      </c>
      <c r="D126" s="48">
        <v>887901.16</v>
      </c>
      <c r="E126" s="48">
        <f t="shared" si="7"/>
        <v>-50.839999999967404</v>
      </c>
      <c r="F126" s="49">
        <f t="shared" si="8"/>
        <v>99.99427446528641</v>
      </c>
    </row>
    <row r="127" spans="1:6" ht="25.5">
      <c r="A127" s="47" t="s">
        <v>121</v>
      </c>
      <c r="B127" s="40" t="s">
        <v>122</v>
      </c>
      <c r="C127" s="48">
        <f>400000+7808</f>
        <v>407808</v>
      </c>
      <c r="D127" s="48">
        <v>117827.6</v>
      </c>
      <c r="E127" s="48">
        <f t="shared" si="7"/>
        <v>-289980.4</v>
      </c>
      <c r="F127" s="49">
        <f t="shared" si="8"/>
        <v>28.892910389202765</v>
      </c>
    </row>
    <row r="128" spans="1:6" ht="38.25">
      <c r="A128" s="47" t="s">
        <v>123</v>
      </c>
      <c r="B128" s="40" t="s">
        <v>124</v>
      </c>
      <c r="C128" s="48">
        <v>593900</v>
      </c>
      <c r="D128" s="48">
        <v>560098.27</v>
      </c>
      <c r="E128" s="48">
        <f t="shared" si="7"/>
        <v>-33801.72999999998</v>
      </c>
      <c r="F128" s="49">
        <f t="shared" si="8"/>
        <v>94.30851490149857</v>
      </c>
    </row>
    <row r="129" spans="1:6" ht="13.5">
      <c r="A129" s="50"/>
      <c r="B129" s="51" t="s">
        <v>125</v>
      </c>
      <c r="C129" s="52">
        <f>SUM(C106:C128)</f>
        <v>118907945.61000001</v>
      </c>
      <c r="D129" s="52">
        <f>SUM(D106:D128)</f>
        <v>115741857.52</v>
      </c>
      <c r="E129" s="53">
        <f t="shared" si="7"/>
        <v>-3166088.0900000185</v>
      </c>
      <c r="F129" s="54">
        <f t="shared" si="8"/>
        <v>97.33736204611229</v>
      </c>
    </row>
    <row r="130" spans="1:6" ht="25.5">
      <c r="A130" s="45" t="s">
        <v>126</v>
      </c>
      <c r="B130" s="55" t="s">
        <v>127</v>
      </c>
      <c r="C130" s="56"/>
      <c r="D130" s="56"/>
      <c r="E130" s="56"/>
      <c r="F130" s="57"/>
    </row>
    <row r="131" spans="1:6" ht="38.25">
      <c r="A131" s="47" t="s">
        <v>128</v>
      </c>
      <c r="B131" s="40" t="s">
        <v>129</v>
      </c>
      <c r="C131" s="58">
        <v>2156922.89</v>
      </c>
      <c r="D131" s="48">
        <v>2156922.89</v>
      </c>
      <c r="E131" s="48">
        <f aca="true" t="shared" si="9" ref="E131:E139">D131-C131</f>
        <v>0</v>
      </c>
      <c r="F131" s="49">
        <f aca="true" t="shared" si="10" ref="F131:F139">SUM(D131/C131*100)</f>
        <v>100</v>
      </c>
    </row>
    <row r="132" spans="1:6" ht="12.75">
      <c r="A132" s="47" t="s">
        <v>130</v>
      </c>
      <c r="B132" s="40" t="s">
        <v>131</v>
      </c>
      <c r="C132" s="58">
        <f>61789992.2+215020+299680</f>
        <v>62304692.2</v>
      </c>
      <c r="D132" s="48">
        <v>62177106.44</v>
      </c>
      <c r="E132" s="48">
        <f t="shared" si="9"/>
        <v>-127585.76000000536</v>
      </c>
      <c r="F132" s="49">
        <f t="shared" si="10"/>
        <v>99.7952228708707</v>
      </c>
    </row>
    <row r="133" spans="1:6" ht="51">
      <c r="A133" s="47" t="s">
        <v>132</v>
      </c>
      <c r="B133" s="40" t="s">
        <v>133</v>
      </c>
      <c r="C133" s="58">
        <f>34138993+238002+602082+559399+57554000</f>
        <v>93092476</v>
      </c>
      <c r="D133" s="48">
        <v>92553133.06</v>
      </c>
      <c r="E133" s="48">
        <f t="shared" si="9"/>
        <v>-539342.9399999976</v>
      </c>
      <c r="F133" s="49">
        <f t="shared" si="10"/>
        <v>99.42063745302038</v>
      </c>
    </row>
    <row r="134" spans="1:6" ht="38.25">
      <c r="A134" s="47" t="s">
        <v>215</v>
      </c>
      <c r="B134" s="40" t="s">
        <v>249</v>
      </c>
      <c r="C134" s="58">
        <v>16290</v>
      </c>
      <c r="D134" s="48">
        <v>14480</v>
      </c>
      <c r="E134" s="48">
        <f t="shared" si="9"/>
        <v>-1810</v>
      </c>
      <c r="F134" s="49">
        <f t="shared" si="10"/>
        <v>88.88888888888889</v>
      </c>
    </row>
    <row r="135" spans="1:6" ht="27" customHeight="1">
      <c r="A135" s="47" t="s">
        <v>134</v>
      </c>
      <c r="B135" s="40" t="s">
        <v>135</v>
      </c>
      <c r="C135" s="58">
        <v>7006435</v>
      </c>
      <c r="D135" s="48">
        <v>7006259.71</v>
      </c>
      <c r="E135" s="48">
        <f t="shared" si="9"/>
        <v>-175.29000000003725</v>
      </c>
      <c r="F135" s="49">
        <f t="shared" si="10"/>
        <v>99.99749815705134</v>
      </c>
    </row>
    <row r="136" spans="1:6" ht="12.75">
      <c r="A136" s="47" t="s">
        <v>136</v>
      </c>
      <c r="B136" s="40" t="s">
        <v>137</v>
      </c>
      <c r="C136" s="58">
        <v>1399957.04</v>
      </c>
      <c r="D136" s="48">
        <v>1399873.31</v>
      </c>
      <c r="E136" s="48">
        <f t="shared" si="9"/>
        <v>-83.72999999998137</v>
      </c>
      <c r="F136" s="49">
        <f t="shared" si="10"/>
        <v>99.99401910218616</v>
      </c>
    </row>
    <row r="137" spans="1:6" ht="12.75">
      <c r="A137" s="47" t="s">
        <v>138</v>
      </c>
      <c r="B137" s="40" t="s">
        <v>139</v>
      </c>
      <c r="C137" s="58">
        <v>2572161.07</v>
      </c>
      <c r="D137" s="48">
        <v>2572023.94</v>
      </c>
      <c r="E137" s="48">
        <f t="shared" si="9"/>
        <v>-137.12999999988824</v>
      </c>
      <c r="F137" s="49">
        <f t="shared" si="10"/>
        <v>99.99466868534792</v>
      </c>
    </row>
    <row r="138" spans="1:6" ht="12.75">
      <c r="A138" s="47">
        <v>1611170</v>
      </c>
      <c r="B138" s="40" t="s">
        <v>250</v>
      </c>
      <c r="C138" s="58">
        <f>120681+1031112.04</f>
        <v>1151793.04</v>
      </c>
      <c r="D138" s="48">
        <v>1150549.24</v>
      </c>
      <c r="E138" s="48">
        <f t="shared" si="9"/>
        <v>-1243.8000000000466</v>
      </c>
      <c r="F138" s="49">
        <f t="shared" si="10"/>
        <v>99.89201184962882</v>
      </c>
    </row>
    <row r="139" spans="1:6" ht="27.75" customHeight="1">
      <c r="A139" s="50"/>
      <c r="B139" s="51" t="s">
        <v>125</v>
      </c>
      <c r="C139" s="52">
        <f>SUM(C131:C138)</f>
        <v>169700727.23999998</v>
      </c>
      <c r="D139" s="53">
        <f>SUM(D131:D138)</f>
        <v>169030348.59</v>
      </c>
      <c r="E139" s="53">
        <f t="shared" si="9"/>
        <v>-670378.6499999762</v>
      </c>
      <c r="F139" s="54">
        <f t="shared" si="10"/>
        <v>99.6049641855383</v>
      </c>
    </row>
    <row r="140" spans="1:6" ht="25.5">
      <c r="A140" s="45" t="s">
        <v>140</v>
      </c>
      <c r="B140" s="55" t="s">
        <v>141</v>
      </c>
      <c r="C140" s="46"/>
      <c r="D140" s="46"/>
      <c r="E140" s="46"/>
      <c r="F140" s="59"/>
    </row>
    <row r="141" spans="1:6" ht="29.25" customHeight="1">
      <c r="A141" s="47" t="s">
        <v>142</v>
      </c>
      <c r="B141" s="40" t="s">
        <v>129</v>
      </c>
      <c r="C141" s="60">
        <v>12187576</v>
      </c>
      <c r="D141" s="48">
        <v>12187548.32</v>
      </c>
      <c r="E141" s="48">
        <f aca="true" t="shared" si="11" ref="E141:E156">D141-C141</f>
        <v>-27.679999999701977</v>
      </c>
      <c r="F141" s="49">
        <f aca="true" t="shared" si="12" ref="F141:F156">SUM(D141/C141*100)</f>
        <v>99.99977288346756</v>
      </c>
    </row>
    <row r="142" spans="1:6" ht="23.25" customHeight="1">
      <c r="A142" s="47" t="s">
        <v>143</v>
      </c>
      <c r="B142" s="40" t="s">
        <v>144</v>
      </c>
      <c r="C142" s="60">
        <v>56460</v>
      </c>
      <c r="D142" s="48">
        <v>46039.67</v>
      </c>
      <c r="E142" s="48">
        <f t="shared" si="11"/>
        <v>-10420.330000000002</v>
      </c>
      <c r="F142" s="49">
        <f t="shared" si="12"/>
        <v>81.54387176762309</v>
      </c>
    </row>
    <row r="143" spans="1:6" ht="27" customHeight="1">
      <c r="A143" s="47" t="s">
        <v>145</v>
      </c>
      <c r="B143" s="40" t="s">
        <v>146</v>
      </c>
      <c r="C143" s="60">
        <v>71040</v>
      </c>
      <c r="D143" s="48">
        <v>49864.93</v>
      </c>
      <c r="E143" s="48">
        <f t="shared" si="11"/>
        <v>-21175.07</v>
      </c>
      <c r="F143" s="49">
        <f t="shared" si="12"/>
        <v>70.19275056306307</v>
      </c>
    </row>
    <row r="144" spans="1:6" ht="29.25" customHeight="1">
      <c r="A144" s="47" t="s">
        <v>147</v>
      </c>
      <c r="B144" s="40" t="s">
        <v>148</v>
      </c>
      <c r="C144" s="60">
        <v>253500</v>
      </c>
      <c r="D144" s="48">
        <v>86700</v>
      </c>
      <c r="E144" s="48">
        <f t="shared" si="11"/>
        <v>-166800</v>
      </c>
      <c r="F144" s="49">
        <f t="shared" si="12"/>
        <v>34.201183431952664</v>
      </c>
    </row>
    <row r="145" spans="1:6" ht="25.5" customHeight="1">
      <c r="A145" s="47">
        <v>813035</v>
      </c>
      <c r="B145" s="40" t="s">
        <v>274</v>
      </c>
      <c r="C145" s="60">
        <v>5000</v>
      </c>
      <c r="D145" s="48">
        <v>4289.25</v>
      </c>
      <c r="E145" s="48">
        <f t="shared" si="11"/>
        <v>-710.75</v>
      </c>
      <c r="F145" s="49">
        <f t="shared" si="12"/>
        <v>85.785</v>
      </c>
    </row>
    <row r="146" spans="1:6" ht="25.5">
      <c r="A146" s="47" t="s">
        <v>149</v>
      </c>
      <c r="B146" s="40" t="s">
        <v>150</v>
      </c>
      <c r="C146" s="60">
        <v>113237</v>
      </c>
      <c r="D146" s="48">
        <v>113237</v>
      </c>
      <c r="E146" s="48">
        <f t="shared" si="11"/>
        <v>0</v>
      </c>
      <c r="F146" s="49">
        <f t="shared" si="12"/>
        <v>100</v>
      </c>
    </row>
    <row r="147" spans="1:6" ht="25.5">
      <c r="A147" s="47" t="s">
        <v>151</v>
      </c>
      <c r="B147" s="40" t="s">
        <v>152</v>
      </c>
      <c r="C147" s="60">
        <v>13156</v>
      </c>
      <c r="D147" s="48">
        <v>7531.2</v>
      </c>
      <c r="E147" s="48">
        <f t="shared" si="11"/>
        <v>-5624.8</v>
      </c>
      <c r="F147" s="49">
        <f t="shared" si="12"/>
        <v>57.245363332319855</v>
      </c>
    </row>
    <row r="148" spans="1:6" ht="43.5" customHeight="1">
      <c r="A148" s="47" t="s">
        <v>153</v>
      </c>
      <c r="B148" s="40" t="s">
        <v>154</v>
      </c>
      <c r="C148" s="60">
        <v>4713444</v>
      </c>
      <c r="D148" s="48">
        <v>4712458.08</v>
      </c>
      <c r="E148" s="48">
        <f t="shared" si="11"/>
        <v>-985.9199999999255</v>
      </c>
      <c r="F148" s="49">
        <f t="shared" si="12"/>
        <v>99.97908281078548</v>
      </c>
    </row>
    <row r="149" spans="1:6" ht="25.5">
      <c r="A149" s="47" t="s">
        <v>155</v>
      </c>
      <c r="B149" s="40" t="s">
        <v>156</v>
      </c>
      <c r="C149" s="60">
        <v>3399185</v>
      </c>
      <c r="D149" s="48">
        <v>3399171.54</v>
      </c>
      <c r="E149" s="48">
        <f t="shared" si="11"/>
        <v>-13.459999999962747</v>
      </c>
      <c r="F149" s="49">
        <f t="shared" si="12"/>
        <v>99.99960402272899</v>
      </c>
    </row>
    <row r="150" spans="1:6" ht="12.75">
      <c r="A150" s="47" t="s">
        <v>216</v>
      </c>
      <c r="B150" s="40" t="s">
        <v>251</v>
      </c>
      <c r="C150" s="60">
        <v>7150</v>
      </c>
      <c r="D150" s="48">
        <v>6500</v>
      </c>
      <c r="E150" s="48">
        <f t="shared" si="11"/>
        <v>-650</v>
      </c>
      <c r="F150" s="49">
        <f t="shared" si="12"/>
        <v>90.9090909090909</v>
      </c>
    </row>
    <row r="151" spans="1:6" ht="54.75" customHeight="1">
      <c r="A151" s="47" t="s">
        <v>157</v>
      </c>
      <c r="B151" s="40" t="s">
        <v>158</v>
      </c>
      <c r="C151" s="60">
        <v>229005</v>
      </c>
      <c r="D151" s="48">
        <v>229005</v>
      </c>
      <c r="E151" s="48">
        <f t="shared" si="11"/>
        <v>0</v>
      </c>
      <c r="F151" s="49">
        <f t="shared" si="12"/>
        <v>100</v>
      </c>
    </row>
    <row r="152" spans="1:6" ht="38.25">
      <c r="A152" s="47" t="s">
        <v>159</v>
      </c>
      <c r="B152" s="40" t="s">
        <v>160</v>
      </c>
      <c r="C152" s="60">
        <v>24424</v>
      </c>
      <c r="D152" s="48">
        <v>19271.6</v>
      </c>
      <c r="E152" s="48">
        <f t="shared" si="11"/>
        <v>-5152.4000000000015</v>
      </c>
      <c r="F152" s="49">
        <f t="shared" si="12"/>
        <v>78.90435637078284</v>
      </c>
    </row>
    <row r="153" spans="1:6" ht="51">
      <c r="A153" s="47" t="s">
        <v>161</v>
      </c>
      <c r="B153" s="40" t="s">
        <v>162</v>
      </c>
      <c r="C153" s="60">
        <v>432900</v>
      </c>
      <c r="D153" s="48">
        <v>377250.26</v>
      </c>
      <c r="E153" s="48">
        <f t="shared" si="11"/>
        <v>-55649.73999999999</v>
      </c>
      <c r="F153" s="49">
        <f t="shared" si="12"/>
        <v>87.1448972048972</v>
      </c>
    </row>
    <row r="154" spans="1:6" ht="38.25">
      <c r="A154" s="47" t="s">
        <v>163</v>
      </c>
      <c r="B154" s="40" t="s">
        <v>164</v>
      </c>
      <c r="C154" s="60">
        <v>125458</v>
      </c>
      <c r="D154" s="48">
        <v>78098.8</v>
      </c>
      <c r="E154" s="48">
        <f t="shared" si="11"/>
        <v>-47359.2</v>
      </c>
      <c r="F154" s="49">
        <f t="shared" si="12"/>
        <v>62.25095251000335</v>
      </c>
    </row>
    <row r="155" spans="1:6" ht="28.5" customHeight="1">
      <c r="A155" s="47" t="s">
        <v>165</v>
      </c>
      <c r="B155" s="40" t="s">
        <v>104</v>
      </c>
      <c r="C155" s="60">
        <v>3568638</v>
      </c>
      <c r="D155" s="48">
        <v>2929038.6</v>
      </c>
      <c r="E155" s="48">
        <f t="shared" si="11"/>
        <v>-639599.3999999999</v>
      </c>
      <c r="F155" s="49">
        <f t="shared" si="12"/>
        <v>82.0772126508769</v>
      </c>
    </row>
    <row r="156" spans="1:6" ht="13.5">
      <c r="A156" s="61"/>
      <c r="B156" s="51" t="s">
        <v>125</v>
      </c>
      <c r="C156" s="52">
        <f>SUM(C141:C155)</f>
        <v>25200173</v>
      </c>
      <c r="D156" s="53">
        <f>SUM(D141:D155)</f>
        <v>24246004.250000004</v>
      </c>
      <c r="E156" s="53">
        <f t="shared" si="11"/>
        <v>-954168.7499999963</v>
      </c>
      <c r="F156" s="54">
        <f t="shared" si="12"/>
        <v>96.21364206507631</v>
      </c>
    </row>
    <row r="157" spans="1:6" ht="25.5">
      <c r="A157" s="62">
        <v>10</v>
      </c>
      <c r="B157" s="55" t="s">
        <v>166</v>
      </c>
      <c r="C157" s="63"/>
      <c r="D157" s="63"/>
      <c r="E157" s="63"/>
      <c r="F157" s="64"/>
    </row>
    <row r="158" spans="1:6" ht="38.25">
      <c r="A158" s="47" t="s">
        <v>167</v>
      </c>
      <c r="B158" s="40" t="s">
        <v>129</v>
      </c>
      <c r="C158" s="48">
        <v>1027437</v>
      </c>
      <c r="D158" s="48">
        <v>1027381.38</v>
      </c>
      <c r="E158" s="48">
        <f aca="true" t="shared" si="13" ref="E158:E163">D158-C158</f>
        <v>-55.61999999999534</v>
      </c>
      <c r="F158" s="49">
        <f aca="true" t="shared" si="14" ref="F158:F164">SUM(D158/C158*100)</f>
        <v>99.99458652939305</v>
      </c>
    </row>
    <row r="159" spans="1:6" ht="24.75" customHeight="1">
      <c r="A159" s="47" t="s">
        <v>168</v>
      </c>
      <c r="B159" s="40" t="s">
        <v>169</v>
      </c>
      <c r="C159" s="48">
        <v>10204261</v>
      </c>
      <c r="D159" s="48">
        <v>10202554.31</v>
      </c>
      <c r="E159" s="48">
        <f t="shared" si="13"/>
        <v>-1706.6899999994785</v>
      </c>
      <c r="F159" s="49">
        <f t="shared" si="14"/>
        <v>99.98327473199676</v>
      </c>
    </row>
    <row r="160" spans="1:6" ht="12.75">
      <c r="A160" s="47" t="s">
        <v>170</v>
      </c>
      <c r="B160" s="40" t="s">
        <v>171</v>
      </c>
      <c r="C160" s="48">
        <v>2664802</v>
      </c>
      <c r="D160" s="48">
        <v>2655577.52</v>
      </c>
      <c r="E160" s="48">
        <f t="shared" si="13"/>
        <v>-9224.479999999981</v>
      </c>
      <c r="F160" s="49">
        <f t="shared" si="14"/>
        <v>99.65383994758335</v>
      </c>
    </row>
    <row r="161" spans="1:6" ht="12.75">
      <c r="A161" s="47" t="s">
        <v>172</v>
      </c>
      <c r="B161" s="40" t="s">
        <v>173</v>
      </c>
      <c r="C161" s="48">
        <v>2244325</v>
      </c>
      <c r="D161" s="48">
        <v>2244321.93</v>
      </c>
      <c r="E161" s="48">
        <f t="shared" si="13"/>
        <v>-3.069999999832362</v>
      </c>
      <c r="F161" s="49">
        <f t="shared" si="14"/>
        <v>99.99986321054214</v>
      </c>
    </row>
    <row r="162" spans="1:6" ht="25.5">
      <c r="A162" s="47" t="s">
        <v>174</v>
      </c>
      <c r="B162" s="40" t="s">
        <v>175</v>
      </c>
      <c r="C162" s="48">
        <v>6173517</v>
      </c>
      <c r="D162" s="48">
        <v>6098393.31</v>
      </c>
      <c r="E162" s="48">
        <f t="shared" si="13"/>
        <v>-75123.69000000041</v>
      </c>
      <c r="F162" s="49">
        <f t="shared" si="14"/>
        <v>98.7831297783743</v>
      </c>
    </row>
    <row r="163" spans="1:6" ht="30.75" customHeight="1">
      <c r="A163" s="47" t="s">
        <v>176</v>
      </c>
      <c r="B163" s="40" t="s">
        <v>177</v>
      </c>
      <c r="C163" s="48">
        <v>3033028</v>
      </c>
      <c r="D163" s="48">
        <v>3033017.56</v>
      </c>
      <c r="E163" s="48">
        <f t="shared" si="13"/>
        <v>-10.43999999994412</v>
      </c>
      <c r="F163" s="49">
        <f t="shared" si="14"/>
        <v>99.99965578952784</v>
      </c>
    </row>
    <row r="164" spans="1:6" ht="13.5">
      <c r="A164" s="61"/>
      <c r="B164" s="51" t="s">
        <v>125</v>
      </c>
      <c r="C164" s="53">
        <f>SUM(C158:C163)</f>
        <v>25347370</v>
      </c>
      <c r="D164" s="53">
        <f>SUM(D158:D163)</f>
        <v>25261246.009999998</v>
      </c>
      <c r="E164" s="53">
        <f>SUM(E158:E163)</f>
        <v>-86123.98999999964</v>
      </c>
      <c r="F164" s="54">
        <f t="shared" si="14"/>
        <v>99.66022514367367</v>
      </c>
    </row>
    <row r="165" spans="1:6" ht="25.5">
      <c r="A165" s="62">
        <v>15</v>
      </c>
      <c r="B165" s="55" t="s">
        <v>178</v>
      </c>
      <c r="C165" s="56"/>
      <c r="D165" s="56"/>
      <c r="E165" s="56"/>
      <c r="F165" s="57"/>
    </row>
    <row r="166" spans="1:6" ht="51">
      <c r="A166" s="47" t="s">
        <v>179</v>
      </c>
      <c r="B166" s="40" t="s">
        <v>90</v>
      </c>
      <c r="C166" s="65"/>
      <c r="D166" s="65">
        <v>0</v>
      </c>
      <c r="E166" s="48">
        <f aca="true" t="shared" si="15" ref="E166:E176">D166-C166</f>
        <v>0</v>
      </c>
      <c r="F166" s="49" t="e">
        <f aca="true" t="shared" si="16" ref="F166:F177">SUM(D166/C166*100)</f>
        <v>#DIV/0!</v>
      </c>
    </row>
    <row r="167" spans="1:6" ht="30" customHeight="1">
      <c r="A167" s="47" t="s">
        <v>180</v>
      </c>
      <c r="B167" s="40" t="s">
        <v>129</v>
      </c>
      <c r="C167" s="65">
        <v>2613191</v>
      </c>
      <c r="D167" s="65">
        <v>2613103.37</v>
      </c>
      <c r="E167" s="48">
        <f t="shared" si="15"/>
        <v>-87.62999999988824</v>
      </c>
      <c r="F167" s="49">
        <f t="shared" si="16"/>
        <v>99.99664662858552</v>
      </c>
    </row>
    <row r="168" spans="1:6" ht="27" customHeight="1">
      <c r="A168" s="47" t="s">
        <v>207</v>
      </c>
      <c r="B168" s="40" t="s">
        <v>131</v>
      </c>
      <c r="C168" s="65">
        <v>23607</v>
      </c>
      <c r="D168" s="65">
        <v>23606.2</v>
      </c>
      <c r="E168" s="48">
        <f t="shared" si="15"/>
        <v>-0.7999999999992724</v>
      </c>
      <c r="F168" s="49">
        <f>SUM(D168/C168*100)</f>
        <v>99.99661117465159</v>
      </c>
    </row>
    <row r="169" spans="1:6" ht="51">
      <c r="A169" s="47">
        <v>1511020</v>
      </c>
      <c r="B169" s="40" t="s">
        <v>133</v>
      </c>
      <c r="C169" s="65">
        <v>24925</v>
      </c>
      <c r="D169" s="65">
        <v>24924.4</v>
      </c>
      <c r="E169" s="48">
        <f>D169-C169</f>
        <v>-0.5999999999985448</v>
      </c>
      <c r="F169" s="49">
        <f>SUM(D169/C169*100)</f>
        <v>99.997592778335</v>
      </c>
    </row>
    <row r="170" spans="1:6" ht="25.5">
      <c r="A170" s="47">
        <v>1511090</v>
      </c>
      <c r="B170" s="40" t="s">
        <v>135</v>
      </c>
      <c r="C170" s="65">
        <v>1972</v>
      </c>
      <c r="D170" s="65">
        <v>1971.6</v>
      </c>
      <c r="E170" s="48">
        <f>D170-C170</f>
        <v>-0.40000000000009095</v>
      </c>
      <c r="F170" s="49">
        <f>SUM(D170/C170*100)</f>
        <v>99.97971602434077</v>
      </c>
    </row>
    <row r="171" spans="1:6" ht="25.5">
      <c r="A171" s="47" t="s">
        <v>181</v>
      </c>
      <c r="B171" s="40" t="s">
        <v>94</v>
      </c>
      <c r="C171" s="65">
        <v>10107</v>
      </c>
      <c r="D171" s="65">
        <v>10106.2</v>
      </c>
      <c r="E171" s="48">
        <f t="shared" si="15"/>
        <v>-0.7999999999992724</v>
      </c>
      <c r="F171" s="49">
        <f t="shared" si="16"/>
        <v>99.99208469377659</v>
      </c>
    </row>
    <row r="172" spans="1:6" ht="25.5">
      <c r="A172" s="47" t="s">
        <v>182</v>
      </c>
      <c r="B172" s="40" t="s">
        <v>175</v>
      </c>
      <c r="C172" s="65">
        <v>23607</v>
      </c>
      <c r="D172" s="65">
        <v>23606.2</v>
      </c>
      <c r="E172" s="48">
        <f t="shared" si="15"/>
        <v>-0.7999999999992724</v>
      </c>
      <c r="F172" s="49">
        <f t="shared" si="16"/>
        <v>99.99661117465159</v>
      </c>
    </row>
    <row r="173" spans="1:6" ht="34.5" customHeight="1">
      <c r="A173" s="47" t="s">
        <v>287</v>
      </c>
      <c r="B173" s="40" t="s">
        <v>217</v>
      </c>
      <c r="C173" s="65"/>
      <c r="D173" s="65"/>
      <c r="E173" s="48">
        <f t="shared" si="15"/>
        <v>0</v>
      </c>
      <c r="F173" s="49"/>
    </row>
    <row r="174" spans="1:6" ht="25.5">
      <c r="A174" s="47">
        <v>1516013</v>
      </c>
      <c r="B174" s="40" t="s">
        <v>217</v>
      </c>
      <c r="C174" s="65">
        <v>9586</v>
      </c>
      <c r="D174" s="65">
        <v>9585.97</v>
      </c>
      <c r="E174" s="48">
        <f>D174-C174</f>
        <v>-0.030000000000654836</v>
      </c>
      <c r="F174" s="49">
        <f>SUM(D174/C174*100)</f>
        <v>99.99968704360525</v>
      </c>
    </row>
    <row r="175" spans="1:6" ht="12.75">
      <c r="A175" s="47" t="s">
        <v>183</v>
      </c>
      <c r="B175" s="40" t="s">
        <v>110</v>
      </c>
      <c r="C175" s="48">
        <f>78479+9670</f>
        <v>88149</v>
      </c>
      <c r="D175" s="58">
        <v>30233</v>
      </c>
      <c r="E175" s="48">
        <f t="shared" si="15"/>
        <v>-57916</v>
      </c>
      <c r="F175" s="49">
        <f t="shared" si="16"/>
        <v>34.29760972898161</v>
      </c>
    </row>
    <row r="176" spans="1:6" ht="33" customHeight="1">
      <c r="A176" s="47">
        <v>1517461</v>
      </c>
      <c r="B176" s="40" t="s">
        <v>116</v>
      </c>
      <c r="C176" s="48">
        <v>38570</v>
      </c>
      <c r="D176" s="58">
        <v>28900</v>
      </c>
      <c r="E176" s="48">
        <f t="shared" si="15"/>
        <v>-9670</v>
      </c>
      <c r="F176" s="49">
        <f t="shared" si="16"/>
        <v>74.92870106300234</v>
      </c>
    </row>
    <row r="177" spans="1:6" ht="13.5">
      <c r="A177" s="61"/>
      <c r="B177" s="51" t="s">
        <v>125</v>
      </c>
      <c r="C177" s="53">
        <f>SUM(C166:C176)</f>
        <v>2833714</v>
      </c>
      <c r="D177" s="53">
        <f>SUM(D166:D176)</f>
        <v>2766036.940000001</v>
      </c>
      <c r="E177" s="53">
        <f>SUM(E166:E176)</f>
        <v>-67677.05999999988</v>
      </c>
      <c r="F177" s="49">
        <f t="shared" si="16"/>
        <v>97.6117187549626</v>
      </c>
    </row>
    <row r="178" spans="1:6" ht="12.75">
      <c r="A178" s="62">
        <v>31</v>
      </c>
      <c r="B178" s="55" t="s">
        <v>184</v>
      </c>
      <c r="C178" s="56"/>
      <c r="D178" s="56"/>
      <c r="E178" s="56"/>
      <c r="F178" s="57"/>
    </row>
    <row r="179" spans="1:6" ht="38.25">
      <c r="A179" s="47" t="s">
        <v>185</v>
      </c>
      <c r="B179" s="40" t="s">
        <v>129</v>
      </c>
      <c r="C179" s="48">
        <v>2255837</v>
      </c>
      <c r="D179" s="58">
        <v>2243540.54</v>
      </c>
      <c r="E179" s="48">
        <f>D179-C179</f>
        <v>-12296.459999999963</v>
      </c>
      <c r="F179" s="49">
        <f>SUM(D179/C179*100)</f>
        <v>99.45490476483894</v>
      </c>
    </row>
    <row r="180" spans="1:6" ht="12.75">
      <c r="A180" s="47">
        <v>3116030</v>
      </c>
      <c r="B180" s="40" t="s">
        <v>110</v>
      </c>
      <c r="C180" s="48">
        <v>20000</v>
      </c>
      <c r="D180" s="58">
        <v>1500</v>
      </c>
      <c r="E180" s="48"/>
      <c r="F180" s="49">
        <f>SUM(D180/C180*100)</f>
        <v>7.5</v>
      </c>
    </row>
    <row r="181" spans="1:6" ht="13.5">
      <c r="A181" s="61"/>
      <c r="B181" s="51" t="s">
        <v>125</v>
      </c>
      <c r="C181" s="53">
        <f>SUM(C179:C180)</f>
        <v>2275837</v>
      </c>
      <c r="D181" s="53">
        <f>SUM(D179:D180)</f>
        <v>2245040.54</v>
      </c>
      <c r="E181" s="53">
        <f>SUM(E179:E180)</f>
        <v>-12296.459999999963</v>
      </c>
      <c r="F181" s="53">
        <f>SUM(F179:F180)</f>
        <v>106.95490476483894</v>
      </c>
    </row>
    <row r="182" spans="1:6" ht="25.5">
      <c r="A182" s="62">
        <v>37</v>
      </c>
      <c r="B182" s="55" t="s">
        <v>186</v>
      </c>
      <c r="C182" s="56"/>
      <c r="D182" s="56"/>
      <c r="E182" s="56"/>
      <c r="F182" s="57"/>
    </row>
    <row r="183" spans="1:6" ht="27" customHeight="1">
      <c r="A183" s="47" t="s">
        <v>187</v>
      </c>
      <c r="B183" s="40" t="s">
        <v>129</v>
      </c>
      <c r="C183" s="48">
        <v>5484528</v>
      </c>
      <c r="D183" s="58">
        <v>5481408.17</v>
      </c>
      <c r="E183" s="48">
        <f>D183-C183</f>
        <v>-3119.8300000000745</v>
      </c>
      <c r="F183" s="49">
        <f aca="true" t="shared" si="17" ref="F183:F190">SUM(D183/C183*100)</f>
        <v>99.9431157977496</v>
      </c>
    </row>
    <row r="184" spans="1:6" ht="18.75" customHeight="1">
      <c r="A184" s="47">
        <v>3700180</v>
      </c>
      <c r="B184" s="40" t="s">
        <v>92</v>
      </c>
      <c r="C184" s="48">
        <v>1150358</v>
      </c>
      <c r="D184" s="58">
        <v>0</v>
      </c>
      <c r="E184" s="48"/>
      <c r="F184" s="49"/>
    </row>
    <row r="185" spans="1:6" ht="15" customHeight="1">
      <c r="A185" s="47" t="s">
        <v>218</v>
      </c>
      <c r="B185" s="40" t="s">
        <v>219</v>
      </c>
      <c r="C185" s="48">
        <v>315063</v>
      </c>
      <c r="D185" s="58">
        <v>284090.36</v>
      </c>
      <c r="E185" s="48">
        <f>D185-C185</f>
        <v>-30972.640000000014</v>
      </c>
      <c r="F185" s="49">
        <f t="shared" si="17"/>
        <v>90.16938199661655</v>
      </c>
    </row>
    <row r="186" spans="1:6" s="34" customFormat="1" ht="12.75">
      <c r="A186" s="47" t="s">
        <v>188</v>
      </c>
      <c r="B186" s="40" t="s">
        <v>189</v>
      </c>
      <c r="C186" s="48">
        <v>2081078.48</v>
      </c>
      <c r="D186" s="58">
        <v>0</v>
      </c>
      <c r="E186" s="48">
        <f>D186-C186</f>
        <v>-2081078.48</v>
      </c>
      <c r="F186" s="49">
        <f t="shared" si="17"/>
        <v>0</v>
      </c>
    </row>
    <row r="187" spans="1:6" s="34" customFormat="1" ht="12.75">
      <c r="A187" s="47" t="s">
        <v>190</v>
      </c>
      <c r="B187" s="40" t="s">
        <v>191</v>
      </c>
      <c r="C187" s="48">
        <v>34522700</v>
      </c>
      <c r="D187" s="58">
        <v>34522700</v>
      </c>
      <c r="E187" s="48">
        <f>D187-C187</f>
        <v>0</v>
      </c>
      <c r="F187" s="49">
        <f t="shared" si="17"/>
        <v>100</v>
      </c>
    </row>
    <row r="188" spans="1:6" s="34" customFormat="1" ht="51" hidden="1">
      <c r="A188" s="47">
        <v>3719260</v>
      </c>
      <c r="B188" s="40" t="s">
        <v>275</v>
      </c>
      <c r="C188" s="48"/>
      <c r="D188" s="58"/>
      <c r="E188" s="48">
        <f>D188-C188</f>
        <v>0</v>
      </c>
      <c r="F188" s="49" t="e">
        <f t="shared" si="17"/>
        <v>#DIV/0!</v>
      </c>
    </row>
    <row r="189" spans="1:6" s="34" customFormat="1" ht="13.5">
      <c r="A189" s="61"/>
      <c r="B189" s="51" t="s">
        <v>125</v>
      </c>
      <c r="C189" s="52">
        <f>SUM(C183:C188)</f>
        <v>43553727.480000004</v>
      </c>
      <c r="D189" s="66">
        <f>SUM(D183:D188)</f>
        <v>40288198.53</v>
      </c>
      <c r="E189" s="53">
        <f>SUM(E183:E188)</f>
        <v>-2115170.95</v>
      </c>
      <c r="F189" s="54">
        <f t="shared" si="17"/>
        <v>92.50229741759865</v>
      </c>
    </row>
    <row r="190" spans="1:6" ht="12.75">
      <c r="A190" s="80" t="s">
        <v>192</v>
      </c>
      <c r="B190" s="81" t="s">
        <v>193</v>
      </c>
      <c r="C190" s="82">
        <f>C129+C139+C156+C164+C177+C181+C189</f>
        <v>387819494.33000004</v>
      </c>
      <c r="D190" s="82">
        <f>D129+D139+D156+D164+D177+D181+D189</f>
        <v>379578732.38</v>
      </c>
      <c r="E190" s="82">
        <f>D190-C190</f>
        <v>-8240761.950000048</v>
      </c>
      <c r="F190" s="83">
        <f t="shared" si="17"/>
        <v>97.8751037349897</v>
      </c>
    </row>
    <row r="191" spans="1:6" s="144" customFormat="1" ht="12.75">
      <c r="A191" s="140"/>
      <c r="B191" s="141"/>
      <c r="C191" s="142"/>
      <c r="D191" s="142"/>
      <c r="E191" s="142"/>
      <c r="F191" s="143"/>
    </row>
    <row r="192" spans="1:6" s="144" customFormat="1" ht="12.75">
      <c r="A192" s="162" t="s">
        <v>288</v>
      </c>
      <c r="B192" s="163"/>
      <c r="C192" s="142"/>
      <c r="D192" s="142"/>
      <c r="E192" s="145" t="s">
        <v>289</v>
      </c>
      <c r="F192" s="143"/>
    </row>
    <row r="195" spans="1:6" ht="12.75">
      <c r="A195" s="79" t="s">
        <v>194</v>
      </c>
      <c r="B195" s="70"/>
      <c r="C195" s="68"/>
      <c r="D195" s="68"/>
      <c r="E195" s="68"/>
      <c r="F195" s="68"/>
    </row>
    <row r="196" spans="1:6" ht="12.75">
      <c r="A196" s="23" t="s">
        <v>195</v>
      </c>
      <c r="B196" s="23"/>
      <c r="C196" s="68"/>
      <c r="D196" s="68"/>
      <c r="E196" s="68"/>
      <c r="F196" s="68"/>
    </row>
    <row r="197" spans="1:6" ht="12.75">
      <c r="A197" s="23" t="s">
        <v>196</v>
      </c>
      <c r="B197" s="23"/>
      <c r="C197" s="68"/>
      <c r="D197" s="68"/>
      <c r="E197" s="68" t="s">
        <v>252</v>
      </c>
      <c r="F197" s="68"/>
    </row>
  </sheetData>
  <sheetProtection/>
  <mergeCells count="15">
    <mergeCell ref="A192:B192"/>
    <mergeCell ref="C4:F4"/>
    <mergeCell ref="C1:D1"/>
    <mergeCell ref="D12:D13"/>
    <mergeCell ref="E12:E13"/>
    <mergeCell ref="F12:F13"/>
    <mergeCell ref="C9:E9"/>
    <mergeCell ref="C10:F11"/>
    <mergeCell ref="C12:C13"/>
    <mergeCell ref="A7:F7"/>
    <mergeCell ref="A8:F8"/>
    <mergeCell ref="A104:B104"/>
    <mergeCell ref="A9:B9"/>
    <mergeCell ref="A10:A13"/>
    <mergeCell ref="B10:B13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25" defaultRowHeight="12.75"/>
  <cols>
    <col min="1" max="1" width="9.375" style="34" customWidth="1"/>
    <col min="2" max="2" width="51.25390625" style="34" customWidth="1"/>
    <col min="3" max="4" width="12.125" style="34" customWidth="1"/>
    <col min="5" max="5" width="13.375" style="34" customWidth="1"/>
    <col min="6" max="6" width="9.25390625" style="34" customWidth="1"/>
    <col min="7" max="7" width="10.75390625" style="34" bestFit="1" customWidth="1"/>
    <col min="8" max="16384" width="9.125" style="34" customWidth="1"/>
  </cols>
  <sheetData>
    <row r="1" spans="1:6" ht="16.5">
      <c r="A1" s="39"/>
      <c r="B1" s="39"/>
      <c r="C1" s="164" t="s">
        <v>236</v>
      </c>
      <c r="D1" s="164"/>
      <c r="E1" s="74"/>
      <c r="F1" s="74"/>
    </row>
    <row r="2" spans="1:6" ht="16.5">
      <c r="A2" s="39"/>
      <c r="B2" s="39"/>
      <c r="C2" s="102" t="s">
        <v>213</v>
      </c>
      <c r="D2" s="102"/>
      <c r="E2" s="102"/>
      <c r="F2" s="102"/>
    </row>
    <row r="3" spans="1:6" ht="16.5">
      <c r="A3" s="39"/>
      <c r="B3" s="39"/>
      <c r="C3" s="102" t="s">
        <v>297</v>
      </c>
      <c r="D3" s="102"/>
      <c r="E3" s="102"/>
      <c r="F3" s="102"/>
    </row>
    <row r="4" spans="1:6" ht="16.5">
      <c r="A4" s="39"/>
      <c r="B4" s="39"/>
      <c r="C4" s="164" t="s">
        <v>291</v>
      </c>
      <c r="D4" s="164"/>
      <c r="E4" s="164"/>
      <c r="F4" s="164"/>
    </row>
    <row r="5" spans="1:6" ht="16.5">
      <c r="A5" s="39"/>
      <c r="B5" s="39"/>
      <c r="C5" s="102" t="s">
        <v>290</v>
      </c>
      <c r="D5" s="102"/>
      <c r="E5" s="102"/>
      <c r="F5" s="102"/>
    </row>
    <row r="6" spans="1:6" ht="16.5">
      <c r="A6" s="39"/>
      <c r="B6" s="39"/>
      <c r="C6" s="102"/>
      <c r="D6" s="102"/>
      <c r="E6" s="102"/>
      <c r="F6" s="102"/>
    </row>
    <row r="7" spans="1:6" ht="16.5">
      <c r="A7" s="39"/>
      <c r="B7" s="39"/>
      <c r="C7" s="102"/>
      <c r="D7" s="102"/>
      <c r="E7" s="102"/>
      <c r="F7" s="102"/>
    </row>
    <row r="8" spans="1:6" ht="16.5">
      <c r="A8" s="166" t="s">
        <v>41</v>
      </c>
      <c r="B8" s="166"/>
      <c r="C8" s="166"/>
      <c r="D8" s="166"/>
      <c r="E8" s="166"/>
      <c r="F8" s="166"/>
    </row>
    <row r="9" spans="1:6" ht="33.75" customHeight="1">
      <c r="A9" s="173" t="s">
        <v>293</v>
      </c>
      <c r="B9" s="173"/>
      <c r="C9" s="173"/>
      <c r="D9" s="173"/>
      <c r="E9" s="173"/>
      <c r="F9" s="173"/>
    </row>
    <row r="10" spans="1:6" ht="21.75" customHeight="1">
      <c r="A10" s="171" t="s">
        <v>257</v>
      </c>
      <c r="B10" s="171"/>
      <c r="C10" s="172"/>
      <c r="D10" s="172"/>
      <c r="E10" s="172"/>
      <c r="F10" s="100" t="s">
        <v>42</v>
      </c>
    </row>
    <row r="11" spans="1:5" ht="3" customHeight="1" hidden="1">
      <c r="A11" s="23"/>
      <c r="B11" s="3"/>
      <c r="C11" s="23"/>
      <c r="D11" s="23"/>
      <c r="E11" s="23"/>
    </row>
    <row r="12" spans="1:6" ht="12.75">
      <c r="A12" s="175" t="s">
        <v>33</v>
      </c>
      <c r="B12" s="175" t="s">
        <v>34</v>
      </c>
      <c r="C12" s="167" t="s">
        <v>35</v>
      </c>
      <c r="D12" s="168"/>
      <c r="E12" s="168"/>
      <c r="F12" s="169"/>
    </row>
    <row r="13" spans="1:6" ht="12.75">
      <c r="A13" s="177"/>
      <c r="B13" s="177"/>
      <c r="C13" s="167" t="s">
        <v>36</v>
      </c>
      <c r="D13" s="167" t="s">
        <v>37</v>
      </c>
      <c r="E13" s="167" t="s">
        <v>38</v>
      </c>
      <c r="F13" s="175" t="s">
        <v>39</v>
      </c>
    </row>
    <row r="14" spans="1:6" ht="48.75" customHeight="1">
      <c r="A14" s="178"/>
      <c r="B14" s="178"/>
      <c r="C14" s="170"/>
      <c r="D14" s="170"/>
      <c r="E14" s="170"/>
      <c r="F14" s="176"/>
    </row>
    <row r="15" spans="1:6" ht="15" customHeight="1">
      <c r="A15" s="4">
        <v>10000000</v>
      </c>
      <c r="B15" s="5" t="s">
        <v>0</v>
      </c>
      <c r="C15" s="24">
        <f>C16</f>
        <v>146700</v>
      </c>
      <c r="D15" s="24">
        <f>D16</f>
        <v>161909.97999999998</v>
      </c>
      <c r="E15" s="17">
        <f aca="true" t="shared" si="0" ref="E15:E29">+D15-C15</f>
        <v>15209.979999999981</v>
      </c>
      <c r="F15" s="19">
        <f aca="true" t="shared" si="1" ref="F15:F20">+D15/C15*100</f>
        <v>110.36808452624402</v>
      </c>
    </row>
    <row r="16" spans="1:6" ht="15" customHeight="1">
      <c r="A16" s="6">
        <v>19000000</v>
      </c>
      <c r="B16" s="7" t="s">
        <v>59</v>
      </c>
      <c r="C16" s="25">
        <f>C17</f>
        <v>146700</v>
      </c>
      <c r="D16" s="25">
        <f>D17</f>
        <v>161909.97999999998</v>
      </c>
      <c r="E16" s="17">
        <f t="shared" si="0"/>
        <v>15209.979999999981</v>
      </c>
      <c r="F16" s="19">
        <f t="shared" si="1"/>
        <v>110.36808452624402</v>
      </c>
    </row>
    <row r="17" spans="1:6" ht="15" customHeight="1">
      <c r="A17" s="6">
        <v>19010000</v>
      </c>
      <c r="B17" s="7" t="s">
        <v>21</v>
      </c>
      <c r="C17" s="25">
        <f>SUM(C18:C19)</f>
        <v>146700</v>
      </c>
      <c r="D17" s="25">
        <f>SUM(D18:D19)</f>
        <v>161909.97999999998</v>
      </c>
      <c r="E17" s="17">
        <f t="shared" si="0"/>
        <v>15209.979999999981</v>
      </c>
      <c r="F17" s="19">
        <f t="shared" si="1"/>
        <v>110.36808452624402</v>
      </c>
    </row>
    <row r="18" spans="1:6" ht="51">
      <c r="A18" s="107">
        <v>19010100</v>
      </c>
      <c r="B18" s="118" t="s">
        <v>234</v>
      </c>
      <c r="C18" s="26">
        <v>21000</v>
      </c>
      <c r="D18" s="26">
        <v>18766.93</v>
      </c>
      <c r="E18" s="18">
        <f t="shared" si="0"/>
        <v>-2233.0699999999997</v>
      </c>
      <c r="F18" s="20">
        <f t="shared" si="1"/>
        <v>89.36633333333333</v>
      </c>
    </row>
    <row r="19" spans="1:6" ht="38.25">
      <c r="A19" s="107">
        <v>19010300</v>
      </c>
      <c r="B19" s="118" t="s">
        <v>43</v>
      </c>
      <c r="C19" s="26">
        <v>125700</v>
      </c>
      <c r="D19" s="26">
        <v>143143.05</v>
      </c>
      <c r="E19" s="18">
        <f t="shared" si="0"/>
        <v>17443.04999999999</v>
      </c>
      <c r="F19" s="20">
        <f t="shared" si="1"/>
        <v>113.87673031026253</v>
      </c>
    </row>
    <row r="20" spans="1:6" ht="14.25" customHeight="1">
      <c r="A20" s="4">
        <v>20000000</v>
      </c>
      <c r="B20" s="5" t="s">
        <v>22</v>
      </c>
      <c r="C20" s="24">
        <f>C23+C27+C21</f>
        <v>4634528</v>
      </c>
      <c r="D20" s="24">
        <f>D23+D27+D21</f>
        <v>5610723.100000001</v>
      </c>
      <c r="E20" s="17">
        <f t="shared" si="0"/>
        <v>976195.1000000006</v>
      </c>
      <c r="F20" s="19">
        <f t="shared" si="1"/>
        <v>121.06352793639397</v>
      </c>
    </row>
    <row r="21" spans="1:6" ht="12.75">
      <c r="A21" s="149">
        <v>21000000</v>
      </c>
      <c r="B21" s="150" t="s">
        <v>295</v>
      </c>
      <c r="C21" s="24">
        <f>C22</f>
        <v>0</v>
      </c>
      <c r="D21" s="24">
        <f>D22</f>
        <v>33891</v>
      </c>
      <c r="E21" s="17">
        <f t="shared" si="0"/>
        <v>33891</v>
      </c>
      <c r="F21" s="19"/>
    </row>
    <row r="22" spans="1:6" ht="25.5">
      <c r="A22" s="151">
        <v>21110000</v>
      </c>
      <c r="B22" s="152" t="s">
        <v>296</v>
      </c>
      <c r="C22" s="58">
        <v>0</v>
      </c>
      <c r="D22" s="58">
        <v>33891</v>
      </c>
      <c r="E22" s="18">
        <f t="shared" si="0"/>
        <v>33891</v>
      </c>
      <c r="F22" s="19"/>
    </row>
    <row r="23" spans="1:6" ht="14.25" customHeight="1">
      <c r="A23" s="4">
        <v>24000000</v>
      </c>
      <c r="B23" s="5" t="s">
        <v>65</v>
      </c>
      <c r="C23" s="25">
        <f>C24+C26</f>
        <v>0</v>
      </c>
      <c r="D23" s="25">
        <f>D24+D26</f>
        <v>282495.30000000005</v>
      </c>
      <c r="E23" s="17">
        <f t="shared" si="0"/>
        <v>282495.30000000005</v>
      </c>
      <c r="F23" s="19">
        <v>0</v>
      </c>
    </row>
    <row r="24" spans="1:6" ht="14.25" customHeight="1">
      <c r="A24" s="4">
        <v>24060000</v>
      </c>
      <c r="B24" s="5" t="s">
        <v>60</v>
      </c>
      <c r="C24" s="29">
        <f>C25</f>
        <v>0</v>
      </c>
      <c r="D24" s="29">
        <f>D25</f>
        <v>5776.02</v>
      </c>
      <c r="E24" s="17">
        <f t="shared" si="0"/>
        <v>5776.02</v>
      </c>
      <c r="F24" s="19">
        <v>0</v>
      </c>
    </row>
    <row r="25" spans="1:6" ht="38.25">
      <c r="A25" s="108">
        <v>24062100</v>
      </c>
      <c r="B25" s="118" t="s">
        <v>235</v>
      </c>
      <c r="C25" s="28">
        <v>0</v>
      </c>
      <c r="D25" s="28">
        <v>5776.02</v>
      </c>
      <c r="E25" s="18">
        <f t="shared" si="0"/>
        <v>5776.02</v>
      </c>
      <c r="F25" s="20"/>
    </row>
    <row r="26" spans="1:6" ht="25.5">
      <c r="A26" s="134">
        <v>24170000</v>
      </c>
      <c r="B26" s="135" t="s">
        <v>282</v>
      </c>
      <c r="C26" s="29">
        <v>0</v>
      </c>
      <c r="D26" s="29">
        <v>276719.28</v>
      </c>
      <c r="E26" s="17">
        <f>+D26-C26</f>
        <v>276719.28</v>
      </c>
      <c r="F26" s="20"/>
    </row>
    <row r="27" spans="1:6" ht="15" customHeight="1">
      <c r="A27" s="4">
        <v>25000000</v>
      </c>
      <c r="B27" s="5" t="s">
        <v>44</v>
      </c>
      <c r="C27" s="29">
        <f>C28+C33</f>
        <v>4634528</v>
      </c>
      <c r="D27" s="29">
        <f>D28+D33</f>
        <v>5294336.800000001</v>
      </c>
      <c r="E27" s="17">
        <f t="shared" si="0"/>
        <v>659808.8000000007</v>
      </c>
      <c r="F27" s="19">
        <f>+D27/C27*100</f>
        <v>114.23680685498073</v>
      </c>
    </row>
    <row r="28" spans="1:6" ht="25.5">
      <c r="A28" s="4">
        <v>25010000</v>
      </c>
      <c r="B28" s="5" t="s">
        <v>27</v>
      </c>
      <c r="C28" s="29">
        <f>C29+C32+C31</f>
        <v>4634528</v>
      </c>
      <c r="D28" s="29">
        <f>D29+D32+D31+D30</f>
        <v>2894337.89</v>
      </c>
      <c r="E28" s="17">
        <f t="shared" si="0"/>
        <v>-1740190.1099999999</v>
      </c>
      <c r="F28" s="19">
        <f>+D28/C28*100</f>
        <v>62.451621610658094</v>
      </c>
    </row>
    <row r="29" spans="1:6" ht="25.5">
      <c r="A29" s="2">
        <v>25010100</v>
      </c>
      <c r="B29" s="1" t="s">
        <v>46</v>
      </c>
      <c r="C29" s="28">
        <v>4414246</v>
      </c>
      <c r="D29" s="28">
        <v>2708729.48</v>
      </c>
      <c r="E29" s="18">
        <f t="shared" si="0"/>
        <v>-1705516.52</v>
      </c>
      <c r="F29" s="20">
        <f>+D29/C29*100</f>
        <v>61.363355825660825</v>
      </c>
    </row>
    <row r="30" spans="1:6" ht="25.5">
      <c r="A30" s="2">
        <v>25010200</v>
      </c>
      <c r="B30" s="31" t="s">
        <v>85</v>
      </c>
      <c r="C30" s="28">
        <v>0</v>
      </c>
      <c r="D30" s="28">
        <v>5421.1</v>
      </c>
      <c r="E30" s="18">
        <f aca="true" t="shared" si="2" ref="E30:E47">+D30-C30</f>
        <v>5421.1</v>
      </c>
      <c r="F30" s="20"/>
    </row>
    <row r="31" spans="1:6" ht="38.25">
      <c r="A31" s="30">
        <v>25010300</v>
      </c>
      <c r="B31" s="31" t="s">
        <v>245</v>
      </c>
      <c r="C31" s="28">
        <v>220282</v>
      </c>
      <c r="D31" s="28">
        <v>155155.66</v>
      </c>
      <c r="E31" s="18">
        <f t="shared" si="2"/>
        <v>-65126.34</v>
      </c>
      <c r="F31" s="20">
        <f>+D31/C31*100</f>
        <v>70.4350151169864</v>
      </c>
    </row>
    <row r="32" spans="1:6" ht="25.5">
      <c r="A32" s="2">
        <v>25010400</v>
      </c>
      <c r="B32" s="1" t="s">
        <v>47</v>
      </c>
      <c r="C32" s="28">
        <v>0</v>
      </c>
      <c r="D32" s="28">
        <v>25031.65</v>
      </c>
      <c r="E32" s="18">
        <f t="shared" si="2"/>
        <v>25031.65</v>
      </c>
      <c r="F32" s="20"/>
    </row>
    <row r="33" spans="1:6" ht="15.75" customHeight="1">
      <c r="A33" s="4">
        <v>25020000</v>
      </c>
      <c r="B33" s="5" t="s">
        <v>66</v>
      </c>
      <c r="C33" s="29">
        <f>C34+C35</f>
        <v>0</v>
      </c>
      <c r="D33" s="29">
        <f>D34+D35</f>
        <v>2399998.91</v>
      </c>
      <c r="E33" s="17">
        <f t="shared" si="2"/>
        <v>2399998.91</v>
      </c>
      <c r="F33" s="19"/>
    </row>
    <row r="34" spans="1:6" ht="15.75" customHeight="1">
      <c r="A34" s="2">
        <v>25020100</v>
      </c>
      <c r="B34" s="1" t="s">
        <v>45</v>
      </c>
      <c r="C34" s="28">
        <v>0</v>
      </c>
      <c r="D34" s="28">
        <v>2335093.71</v>
      </c>
      <c r="E34" s="18">
        <f t="shared" si="2"/>
        <v>2335093.71</v>
      </c>
      <c r="F34" s="20"/>
    </row>
    <row r="35" spans="1:6" ht="90.75" customHeight="1">
      <c r="A35" s="2">
        <v>25020200</v>
      </c>
      <c r="B35" s="31" t="s">
        <v>246</v>
      </c>
      <c r="C35" s="28">
        <v>0</v>
      </c>
      <c r="D35" s="28">
        <v>64905.2</v>
      </c>
      <c r="E35" s="18">
        <f t="shared" si="2"/>
        <v>64905.2</v>
      </c>
      <c r="F35" s="20">
        <v>0</v>
      </c>
    </row>
    <row r="36" spans="1:6" ht="12.75">
      <c r="A36" s="4">
        <v>30000000</v>
      </c>
      <c r="B36" s="135" t="s">
        <v>283</v>
      </c>
      <c r="C36" s="29">
        <f aca="true" t="shared" si="3" ref="C36:D38">C37</f>
        <v>613048</v>
      </c>
      <c r="D36" s="29">
        <f t="shared" si="3"/>
        <v>657256.35</v>
      </c>
      <c r="E36" s="17">
        <f>+D36-C36</f>
        <v>44208.34999999998</v>
      </c>
      <c r="F36" s="32">
        <f>+D36/C36*100</f>
        <v>107.21123794547897</v>
      </c>
    </row>
    <row r="37" spans="1:6" ht="12.75">
      <c r="A37" s="4">
        <v>33000000</v>
      </c>
      <c r="B37" s="135" t="s">
        <v>284</v>
      </c>
      <c r="C37" s="29">
        <f t="shared" si="3"/>
        <v>613048</v>
      </c>
      <c r="D37" s="29">
        <f t="shared" si="3"/>
        <v>657256.35</v>
      </c>
      <c r="E37" s="17">
        <f>+D37-C37</f>
        <v>44208.34999999998</v>
      </c>
      <c r="F37" s="32">
        <f>+D37/C37*100</f>
        <v>107.21123794547897</v>
      </c>
    </row>
    <row r="38" spans="1:6" ht="12.75">
      <c r="A38" s="4">
        <v>33010000</v>
      </c>
      <c r="B38" s="135" t="s">
        <v>285</v>
      </c>
      <c r="C38" s="29">
        <f t="shared" si="3"/>
        <v>613048</v>
      </c>
      <c r="D38" s="29">
        <f t="shared" si="3"/>
        <v>657256.35</v>
      </c>
      <c r="E38" s="17">
        <f>+D38-C38</f>
        <v>44208.34999999998</v>
      </c>
      <c r="F38" s="32">
        <f>+D38/C38*100</f>
        <v>107.21123794547897</v>
      </c>
    </row>
    <row r="39" spans="1:6" ht="51">
      <c r="A39" s="2">
        <v>33010100</v>
      </c>
      <c r="B39" s="122" t="s">
        <v>286</v>
      </c>
      <c r="C39" s="153">
        <v>613048</v>
      </c>
      <c r="D39" s="153">
        <v>657256.35</v>
      </c>
      <c r="E39" s="18">
        <f>+D39-C39</f>
        <v>44208.34999999998</v>
      </c>
      <c r="F39" s="33">
        <f>+D39/C39*100</f>
        <v>107.21123794547897</v>
      </c>
    </row>
    <row r="40" spans="1:6" ht="15" customHeight="1">
      <c r="A40" s="4">
        <v>50000000</v>
      </c>
      <c r="B40" s="5" t="s">
        <v>28</v>
      </c>
      <c r="C40" s="29">
        <f>C41</f>
        <v>37000</v>
      </c>
      <c r="D40" s="29">
        <f>D41</f>
        <v>65478.59</v>
      </c>
      <c r="E40" s="17">
        <f t="shared" si="2"/>
        <v>28478.589999999997</v>
      </c>
      <c r="F40" s="32">
        <f aca="true" t="shared" si="4" ref="F40:F47">+D40/C40*100</f>
        <v>176.96916216216215</v>
      </c>
    </row>
    <row r="41" spans="1:6" ht="38.25">
      <c r="A41" s="2">
        <v>50110000</v>
      </c>
      <c r="B41" s="1" t="s">
        <v>67</v>
      </c>
      <c r="C41" s="153">
        <v>37000</v>
      </c>
      <c r="D41" s="153">
        <v>65478.59</v>
      </c>
      <c r="E41" s="35">
        <f t="shared" si="2"/>
        <v>28478.589999999997</v>
      </c>
      <c r="F41" s="33">
        <f t="shared" si="4"/>
        <v>176.96916216216215</v>
      </c>
    </row>
    <row r="42" spans="1:6" ht="17.25" customHeight="1">
      <c r="A42" s="113"/>
      <c r="B42" s="110" t="s">
        <v>267</v>
      </c>
      <c r="C42" s="96">
        <f>C15+C20+C40+C36</f>
        <v>5431276</v>
      </c>
      <c r="D42" s="96">
        <f>D15+D20+D40+D36</f>
        <v>6495368.02</v>
      </c>
      <c r="E42" s="97">
        <f t="shared" si="2"/>
        <v>1064092.0199999996</v>
      </c>
      <c r="F42" s="98">
        <f t="shared" si="4"/>
        <v>119.59193419741511</v>
      </c>
    </row>
    <row r="43" spans="1:6" ht="21" customHeight="1">
      <c r="A43" s="11">
        <v>40000000</v>
      </c>
      <c r="B43" s="10" t="s">
        <v>29</v>
      </c>
      <c r="C43" s="125">
        <f aca="true" t="shared" si="5" ref="C43:D45">C44</f>
        <v>205688</v>
      </c>
      <c r="D43" s="125">
        <f t="shared" si="5"/>
        <v>205464.7</v>
      </c>
      <c r="E43" s="17">
        <f>+D43-C43</f>
        <v>-223.29999999998836</v>
      </c>
      <c r="F43" s="32">
        <f t="shared" si="4"/>
        <v>99.89143751701607</v>
      </c>
    </row>
    <row r="44" spans="1:6" ht="15.75" customHeight="1">
      <c r="A44" s="11">
        <v>41000000</v>
      </c>
      <c r="B44" s="10" t="s">
        <v>30</v>
      </c>
      <c r="C44" s="125">
        <f t="shared" si="5"/>
        <v>205688</v>
      </c>
      <c r="D44" s="125">
        <f t="shared" si="5"/>
        <v>205464.7</v>
      </c>
      <c r="E44" s="17">
        <f>+D44-C44</f>
        <v>-223.29999999998836</v>
      </c>
      <c r="F44" s="32">
        <f t="shared" si="4"/>
        <v>99.89143751701607</v>
      </c>
    </row>
    <row r="45" spans="1:6" ht="15.75" customHeight="1">
      <c r="A45" s="11">
        <v>41050000</v>
      </c>
      <c r="B45" s="41" t="s">
        <v>84</v>
      </c>
      <c r="C45" s="125">
        <f t="shared" si="5"/>
        <v>205688</v>
      </c>
      <c r="D45" s="125">
        <f t="shared" si="5"/>
        <v>205464.7</v>
      </c>
      <c r="E45" s="17">
        <f>+D45-C45</f>
        <v>-223.29999999998836</v>
      </c>
      <c r="F45" s="32">
        <f t="shared" si="4"/>
        <v>99.89143751701607</v>
      </c>
    </row>
    <row r="46" spans="1:6" ht="36" customHeight="1">
      <c r="A46" s="123">
        <v>41051100</v>
      </c>
      <c r="B46" s="122" t="s">
        <v>266</v>
      </c>
      <c r="C46" s="154">
        <v>205688</v>
      </c>
      <c r="D46" s="154">
        <v>205464.7</v>
      </c>
      <c r="E46" s="35">
        <f>+D46-C46</f>
        <v>-223.29999999998836</v>
      </c>
      <c r="F46" s="33">
        <f t="shared" si="4"/>
        <v>99.89143751701607</v>
      </c>
    </row>
    <row r="47" spans="1:6" ht="21.75" customHeight="1">
      <c r="A47" s="99"/>
      <c r="B47" s="127" t="s">
        <v>125</v>
      </c>
      <c r="C47" s="96">
        <f>+C42+C43</f>
        <v>5636964</v>
      </c>
      <c r="D47" s="96">
        <f>+D42+D43</f>
        <v>6700832.72</v>
      </c>
      <c r="E47" s="97">
        <f t="shared" si="2"/>
        <v>1063868.7199999997</v>
      </c>
      <c r="F47" s="98">
        <f t="shared" si="4"/>
        <v>118.87307990613387</v>
      </c>
    </row>
    <row r="48" spans="1:12" ht="23.25" customHeight="1">
      <c r="A48" s="179" t="s">
        <v>258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ht="12.75" customHeight="1">
      <c r="A49" s="180" t="s">
        <v>197</v>
      </c>
      <c r="B49" s="181" t="s">
        <v>198</v>
      </c>
      <c r="C49" s="174" t="s">
        <v>212</v>
      </c>
      <c r="D49" s="174" t="s">
        <v>276</v>
      </c>
      <c r="E49" s="160" t="s">
        <v>38</v>
      </c>
      <c r="F49" s="160" t="s">
        <v>39</v>
      </c>
      <c r="G49" s="131"/>
      <c r="H49" s="131"/>
      <c r="I49" s="131"/>
      <c r="J49" s="131"/>
      <c r="K49" s="131"/>
      <c r="L49" s="131"/>
    </row>
    <row r="50" spans="1:12" ht="56.25" customHeight="1">
      <c r="A50" s="180"/>
      <c r="B50" s="182"/>
      <c r="C50" s="174"/>
      <c r="D50" s="174"/>
      <c r="E50" s="160"/>
      <c r="F50" s="160"/>
      <c r="G50" s="131"/>
      <c r="H50" s="131"/>
      <c r="I50" s="131"/>
      <c r="J50" s="131"/>
      <c r="K50" s="131"/>
      <c r="L50" s="131"/>
    </row>
    <row r="51" spans="1:12" ht="12.75">
      <c r="A51" s="85" t="s">
        <v>86</v>
      </c>
      <c r="B51" s="43">
        <v>2</v>
      </c>
      <c r="C51" s="86">
        <v>3</v>
      </c>
      <c r="D51" s="44">
        <v>4</v>
      </c>
      <c r="E51" s="42">
        <v>5</v>
      </c>
      <c r="F51" s="42">
        <v>6</v>
      </c>
      <c r="G51" s="131"/>
      <c r="H51" s="131"/>
      <c r="I51" s="131"/>
      <c r="J51" s="131"/>
      <c r="K51" s="131"/>
      <c r="L51" s="131"/>
    </row>
    <row r="52" spans="1:12" ht="20.25" customHeight="1">
      <c r="A52" s="90" t="s">
        <v>87</v>
      </c>
      <c r="B52" s="91" t="s">
        <v>88</v>
      </c>
      <c r="C52" s="92"/>
      <c r="D52" s="93"/>
      <c r="E52" s="119"/>
      <c r="F52" s="92"/>
      <c r="G52" s="131"/>
      <c r="H52" s="131"/>
      <c r="I52" s="131"/>
      <c r="J52" s="131"/>
      <c r="K52" s="131"/>
      <c r="L52" s="131"/>
    </row>
    <row r="53" spans="1:12" ht="59.25" customHeight="1">
      <c r="A53" s="47" t="s">
        <v>89</v>
      </c>
      <c r="B53" s="40" t="s">
        <v>90</v>
      </c>
      <c r="C53" s="87">
        <v>163739</v>
      </c>
      <c r="D53" s="58">
        <v>161019.27</v>
      </c>
      <c r="E53" s="35">
        <f>+D53-C53</f>
        <v>-2719.7300000000105</v>
      </c>
      <c r="F53" s="33">
        <f>+D53/C53*100</f>
        <v>98.33898460354588</v>
      </c>
      <c r="G53" s="132"/>
      <c r="H53" s="131"/>
      <c r="I53" s="131"/>
      <c r="J53" s="131"/>
      <c r="K53" s="131"/>
      <c r="L53" s="131"/>
    </row>
    <row r="54" spans="1:12" ht="21.75" customHeight="1">
      <c r="A54" s="101" t="s">
        <v>91</v>
      </c>
      <c r="B54" s="40" t="s">
        <v>92</v>
      </c>
      <c r="C54" s="87">
        <v>149571</v>
      </c>
      <c r="D54" s="58">
        <v>145637</v>
      </c>
      <c r="E54" s="35">
        <f>+D54-C54</f>
        <v>-3934</v>
      </c>
      <c r="F54" s="33">
        <f aca="true" t="shared" si="6" ref="F54:F105">+D54/C54*100</f>
        <v>97.36981099277267</v>
      </c>
      <c r="G54" s="132"/>
      <c r="H54" s="131"/>
      <c r="I54" s="131"/>
      <c r="J54" s="131"/>
      <c r="K54" s="131"/>
      <c r="L54" s="131"/>
    </row>
    <row r="55" spans="1:12" ht="17.25" customHeight="1">
      <c r="A55" s="47" t="s">
        <v>93</v>
      </c>
      <c r="B55" s="40" t="s">
        <v>94</v>
      </c>
      <c r="C55" s="87">
        <f>5309900+1500000+66413.55</f>
        <v>6876313.55</v>
      </c>
      <c r="D55" s="58">
        <v>6836165.26</v>
      </c>
      <c r="E55" s="35">
        <f aca="true" t="shared" si="7" ref="E55:E105">+D55-C55</f>
        <v>-40148.29000000004</v>
      </c>
      <c r="F55" s="33">
        <f t="shared" si="6"/>
        <v>99.41613642676315</v>
      </c>
      <c r="G55" s="131"/>
      <c r="H55" s="131"/>
      <c r="I55" s="131"/>
      <c r="J55" s="131"/>
      <c r="K55" s="131"/>
      <c r="L55" s="131"/>
    </row>
    <row r="56" spans="1:12" ht="12.75">
      <c r="A56" s="47" t="s">
        <v>271</v>
      </c>
      <c r="B56" s="40" t="s">
        <v>272</v>
      </c>
      <c r="C56" s="87">
        <v>96158.24</v>
      </c>
      <c r="D56" s="58">
        <v>96158.24</v>
      </c>
      <c r="E56" s="35"/>
      <c r="F56" s="33"/>
      <c r="G56" s="131"/>
      <c r="H56" s="131"/>
      <c r="I56" s="131"/>
      <c r="J56" s="131"/>
      <c r="K56" s="131"/>
      <c r="L56" s="131"/>
    </row>
    <row r="57" spans="1:12" ht="27.75" customHeight="1">
      <c r="A57" s="47" t="s">
        <v>253</v>
      </c>
      <c r="B57" s="40" t="s">
        <v>254</v>
      </c>
      <c r="C57" s="87">
        <v>843741</v>
      </c>
      <c r="D57" s="58">
        <v>693206.17</v>
      </c>
      <c r="E57" s="35">
        <f>+D57-C57</f>
        <v>-150534.82999999996</v>
      </c>
      <c r="F57" s="33">
        <f>+D57/C57*100</f>
        <v>82.15864465517262</v>
      </c>
      <c r="G57" s="131"/>
      <c r="H57" s="131"/>
      <c r="I57" s="131"/>
      <c r="J57" s="131"/>
      <c r="K57" s="131"/>
      <c r="L57" s="131"/>
    </row>
    <row r="58" spans="1:12" ht="12.75">
      <c r="A58" s="47" t="s">
        <v>109</v>
      </c>
      <c r="B58" s="40" t="s">
        <v>110</v>
      </c>
      <c r="C58" s="58">
        <v>910021.95</v>
      </c>
      <c r="D58" s="58">
        <v>970227.15</v>
      </c>
      <c r="E58" s="35">
        <f t="shared" si="7"/>
        <v>60205.20000000007</v>
      </c>
      <c r="F58" s="33">
        <f t="shared" si="6"/>
        <v>106.61579646512922</v>
      </c>
      <c r="G58" s="131"/>
      <c r="H58" s="131"/>
      <c r="I58" s="131"/>
      <c r="J58" s="131"/>
      <c r="K58" s="131"/>
      <c r="L58" s="131"/>
    </row>
    <row r="59" spans="1:12" ht="29.25" customHeight="1">
      <c r="A59" s="47" t="s">
        <v>199</v>
      </c>
      <c r="B59" s="40" t="s">
        <v>200</v>
      </c>
      <c r="C59" s="58">
        <v>169163.8</v>
      </c>
      <c r="D59" s="58">
        <v>73061.1</v>
      </c>
      <c r="E59" s="35">
        <f t="shared" si="7"/>
        <v>-96102.69999999998</v>
      </c>
      <c r="F59" s="33">
        <f t="shared" si="6"/>
        <v>43.18955946839691</v>
      </c>
      <c r="G59" s="131"/>
      <c r="H59" s="131"/>
      <c r="I59" s="131"/>
      <c r="J59" s="131"/>
      <c r="K59" s="131"/>
      <c r="L59" s="131"/>
    </row>
    <row r="60" spans="1:12" ht="25.5">
      <c r="A60" s="47" t="s">
        <v>115</v>
      </c>
      <c r="B60" s="40" t="s">
        <v>116</v>
      </c>
      <c r="C60" s="27">
        <v>3668767</v>
      </c>
      <c r="D60" s="58">
        <v>3666400</v>
      </c>
      <c r="E60" s="35">
        <f t="shared" si="7"/>
        <v>-2367</v>
      </c>
      <c r="F60" s="33">
        <f t="shared" si="6"/>
        <v>99.93548241139325</v>
      </c>
      <c r="G60" s="131"/>
      <c r="H60" s="131"/>
      <c r="I60" s="131"/>
      <c r="J60" s="131"/>
      <c r="K60" s="131"/>
      <c r="L60" s="131"/>
    </row>
    <row r="61" spans="1:12" ht="25.5">
      <c r="A61" s="101" t="s">
        <v>247</v>
      </c>
      <c r="B61" s="40" t="s">
        <v>248</v>
      </c>
      <c r="C61" s="133">
        <v>5000</v>
      </c>
      <c r="D61" s="58">
        <v>3000</v>
      </c>
      <c r="E61" s="35">
        <f>+D61-C61</f>
        <v>-2000</v>
      </c>
      <c r="F61" s="33">
        <f>+D61/C61*100</f>
        <v>60</v>
      </c>
      <c r="G61" s="131"/>
      <c r="H61" s="131"/>
      <c r="I61" s="131"/>
      <c r="J61" s="131"/>
      <c r="K61" s="131"/>
      <c r="L61" s="131"/>
    </row>
    <row r="62" spans="1:12" ht="12.75">
      <c r="A62" s="101" t="s">
        <v>237</v>
      </c>
      <c r="B62" s="40" t="s">
        <v>238</v>
      </c>
      <c r="C62" s="68">
        <v>1000000</v>
      </c>
      <c r="D62" s="58">
        <v>251900</v>
      </c>
      <c r="E62" s="35">
        <f t="shared" si="7"/>
        <v>-748100</v>
      </c>
      <c r="F62" s="33">
        <f t="shared" si="6"/>
        <v>25.19</v>
      </c>
      <c r="G62" s="131"/>
      <c r="H62" s="131"/>
      <c r="I62" s="131"/>
      <c r="J62" s="131"/>
      <c r="K62" s="131"/>
      <c r="L62" s="131"/>
    </row>
    <row r="63" spans="1:12" ht="63.75">
      <c r="A63" s="47" t="s">
        <v>201</v>
      </c>
      <c r="B63" s="40" t="s">
        <v>255</v>
      </c>
      <c r="C63" s="58">
        <v>429425.29</v>
      </c>
      <c r="D63" s="58">
        <v>420496.64</v>
      </c>
      <c r="E63" s="35">
        <f t="shared" si="7"/>
        <v>-8928.649999999965</v>
      </c>
      <c r="F63" s="33">
        <f t="shared" si="6"/>
        <v>97.9207908318581</v>
      </c>
      <c r="G63" s="131"/>
      <c r="H63" s="131"/>
      <c r="I63" s="131"/>
      <c r="J63" s="131"/>
      <c r="K63" s="131"/>
      <c r="L63" s="131"/>
    </row>
    <row r="64" spans="1:12" ht="12.75">
      <c r="A64" s="47" t="s">
        <v>202</v>
      </c>
      <c r="B64" s="40" t="s">
        <v>203</v>
      </c>
      <c r="C64" s="58">
        <v>258325</v>
      </c>
      <c r="D64" s="58">
        <v>256902</v>
      </c>
      <c r="E64" s="35">
        <f>+D64-C64</f>
        <v>-1423</v>
      </c>
      <c r="F64" s="33">
        <f>+D64/C64*100</f>
        <v>99.44914352075872</v>
      </c>
      <c r="G64" s="131"/>
      <c r="H64" s="131"/>
      <c r="I64" s="131"/>
      <c r="J64" s="131"/>
      <c r="K64" s="131"/>
      <c r="L64" s="131"/>
    </row>
    <row r="65" spans="1:12" ht="30.75" customHeight="1" hidden="1">
      <c r="A65" s="47" t="s">
        <v>123</v>
      </c>
      <c r="B65" s="40" t="s">
        <v>124</v>
      </c>
      <c r="C65" s="58">
        <v>6100</v>
      </c>
      <c r="D65" s="58">
        <v>6100</v>
      </c>
      <c r="E65" s="35">
        <f t="shared" si="7"/>
        <v>0</v>
      </c>
      <c r="F65" s="33">
        <f t="shared" si="6"/>
        <v>100</v>
      </c>
      <c r="G65" s="131"/>
      <c r="H65" s="131"/>
      <c r="I65" s="131"/>
      <c r="J65" s="131"/>
      <c r="K65" s="131"/>
      <c r="L65" s="131"/>
    </row>
    <row r="66" spans="1:12" ht="13.5">
      <c r="A66" s="67"/>
      <c r="B66" s="51" t="s">
        <v>125</v>
      </c>
      <c r="C66" s="52">
        <f>SUM(C53:C65)</f>
        <v>14576325.83</v>
      </c>
      <c r="D66" s="53">
        <f>SUM(D53:D65)</f>
        <v>13580272.83</v>
      </c>
      <c r="E66" s="36">
        <f t="shared" si="7"/>
        <v>-996053</v>
      </c>
      <c r="F66" s="32">
        <f t="shared" si="6"/>
        <v>93.1666387564554</v>
      </c>
      <c r="G66" s="131"/>
      <c r="H66" s="131"/>
      <c r="I66" s="131"/>
      <c r="J66" s="131"/>
      <c r="K66" s="131"/>
      <c r="L66" s="131"/>
    </row>
    <row r="67" spans="1:12" ht="25.5">
      <c r="A67" s="90" t="s">
        <v>126</v>
      </c>
      <c r="B67" s="94" t="s">
        <v>204</v>
      </c>
      <c r="C67" s="93"/>
      <c r="D67" s="93"/>
      <c r="E67" s="88"/>
      <c r="F67" s="89"/>
      <c r="G67" s="131"/>
      <c r="H67" s="131"/>
      <c r="I67" s="131"/>
      <c r="J67" s="131"/>
      <c r="K67" s="131"/>
      <c r="L67" s="131"/>
    </row>
    <row r="68" spans="1:12" ht="29.25" customHeight="1">
      <c r="A68" s="47" t="s">
        <v>130</v>
      </c>
      <c r="B68" s="40" t="s">
        <v>131</v>
      </c>
      <c r="C68" s="27">
        <f>3657351.8+94400</f>
        <v>3751751.8</v>
      </c>
      <c r="D68" s="58">
        <v>1986866.73</v>
      </c>
      <c r="E68" s="35">
        <f t="shared" si="7"/>
        <v>-1764885.0699999998</v>
      </c>
      <c r="F68" s="33">
        <f t="shared" si="6"/>
        <v>52.9583734723603</v>
      </c>
      <c r="G68" s="131"/>
      <c r="H68" s="131"/>
      <c r="I68" s="131"/>
      <c r="J68" s="131"/>
      <c r="K68" s="131"/>
      <c r="L68" s="131"/>
    </row>
    <row r="69" spans="1:12" ht="51">
      <c r="A69" s="47" t="s">
        <v>132</v>
      </c>
      <c r="B69" s="40" t="s">
        <v>133</v>
      </c>
      <c r="C69" s="27">
        <f>476132+104650+86880+205688</f>
        <v>873350</v>
      </c>
      <c r="D69" s="58">
        <v>2747470.87</v>
      </c>
      <c r="E69" s="35">
        <f t="shared" si="7"/>
        <v>1874120.87</v>
      </c>
      <c r="F69" s="33">
        <f t="shared" si="6"/>
        <v>314.5898975210397</v>
      </c>
      <c r="G69" s="131"/>
      <c r="H69" s="131"/>
      <c r="I69" s="131"/>
      <c r="J69" s="131"/>
      <c r="K69" s="131"/>
      <c r="L69" s="131"/>
    </row>
    <row r="70" spans="1:12" ht="25.5">
      <c r="A70" s="47" t="s">
        <v>134</v>
      </c>
      <c r="B70" s="40" t="s">
        <v>135</v>
      </c>
      <c r="C70" s="27">
        <v>103577</v>
      </c>
      <c r="D70" s="58">
        <v>100168.56</v>
      </c>
      <c r="E70" s="35">
        <f t="shared" si="7"/>
        <v>-3408.4400000000023</v>
      </c>
      <c r="F70" s="33">
        <f t="shared" si="6"/>
        <v>96.70926943240295</v>
      </c>
      <c r="G70" s="131"/>
      <c r="H70" s="131"/>
      <c r="I70" s="131"/>
      <c r="J70" s="131"/>
      <c r="K70" s="131"/>
      <c r="L70" s="131"/>
    </row>
    <row r="71" spans="1:12" ht="15" customHeight="1">
      <c r="A71" s="47" t="s">
        <v>136</v>
      </c>
      <c r="B71" s="40" t="s">
        <v>137</v>
      </c>
      <c r="C71" s="27"/>
      <c r="D71" s="58">
        <v>7931.01</v>
      </c>
      <c r="E71" s="35">
        <f>+D71-C71</f>
        <v>7931.01</v>
      </c>
      <c r="F71" s="33">
        <v>0</v>
      </c>
      <c r="G71" s="131"/>
      <c r="H71" s="131"/>
      <c r="I71" s="131"/>
      <c r="J71" s="131"/>
      <c r="K71" s="131"/>
      <c r="L71" s="131"/>
    </row>
    <row r="72" spans="1:12" ht="14.25" customHeight="1">
      <c r="A72" s="47" t="s">
        <v>138</v>
      </c>
      <c r="B72" s="40" t="s">
        <v>139</v>
      </c>
      <c r="C72" s="27">
        <v>44756</v>
      </c>
      <c r="D72" s="58">
        <v>48076.26</v>
      </c>
      <c r="E72" s="35">
        <f t="shared" si="7"/>
        <v>3320.260000000002</v>
      </c>
      <c r="F72" s="33">
        <v>0</v>
      </c>
      <c r="G72" s="131"/>
      <c r="H72" s="131"/>
      <c r="I72" s="131"/>
      <c r="J72" s="131"/>
      <c r="K72" s="131"/>
      <c r="L72" s="131"/>
    </row>
    <row r="73" spans="1:12" ht="25.5" customHeight="1">
      <c r="A73" s="47"/>
      <c r="B73" s="51" t="s">
        <v>125</v>
      </c>
      <c r="C73" s="66">
        <f>SUM(C68:C72)</f>
        <v>4773434.8</v>
      </c>
      <c r="D73" s="66">
        <f>SUM(D68:D72)</f>
        <v>4890513.429999999</v>
      </c>
      <c r="E73" s="35">
        <f t="shared" si="7"/>
        <v>117078.62999999896</v>
      </c>
      <c r="F73" s="33">
        <f t="shared" si="6"/>
        <v>102.45271245770444</v>
      </c>
      <c r="G73" s="131"/>
      <c r="H73" s="131"/>
      <c r="I73" s="131"/>
      <c r="J73" s="131"/>
      <c r="K73" s="131"/>
      <c r="L73" s="131"/>
    </row>
    <row r="74" spans="1:12" ht="25.5">
      <c r="A74" s="90" t="s">
        <v>140</v>
      </c>
      <c r="B74" s="94" t="s">
        <v>205</v>
      </c>
      <c r="C74" s="93"/>
      <c r="D74" s="95"/>
      <c r="E74" s="88"/>
      <c r="F74" s="89"/>
      <c r="G74" s="131"/>
      <c r="H74" s="131"/>
      <c r="I74" s="131"/>
      <c r="J74" s="131"/>
      <c r="K74" s="131"/>
      <c r="L74" s="131"/>
    </row>
    <row r="75" spans="1:12" ht="25.5">
      <c r="A75" s="47" t="s">
        <v>142</v>
      </c>
      <c r="B75" s="40" t="s">
        <v>129</v>
      </c>
      <c r="C75" s="27"/>
      <c r="D75" s="58">
        <v>7489</v>
      </c>
      <c r="E75" s="35">
        <f t="shared" si="7"/>
        <v>7489</v>
      </c>
      <c r="F75" s="33">
        <v>0</v>
      </c>
      <c r="G75" s="131"/>
      <c r="H75" s="131"/>
      <c r="I75" s="131"/>
      <c r="J75" s="131"/>
      <c r="K75" s="131"/>
      <c r="L75" s="131"/>
    </row>
    <row r="76" spans="1:12" ht="38.25">
      <c r="A76" s="47" t="s">
        <v>153</v>
      </c>
      <c r="B76" s="40" t="s">
        <v>154</v>
      </c>
      <c r="C76" s="27">
        <v>57000</v>
      </c>
      <c r="D76" s="58">
        <v>238063.37</v>
      </c>
      <c r="E76" s="35">
        <f>+D76-C76</f>
        <v>181063.37</v>
      </c>
      <c r="F76" s="33">
        <f>+D76/C76*100</f>
        <v>417.6550350877193</v>
      </c>
      <c r="G76" s="131"/>
      <c r="H76" s="131"/>
      <c r="I76" s="131"/>
      <c r="J76" s="131"/>
      <c r="K76" s="131"/>
      <c r="L76" s="131"/>
    </row>
    <row r="77" spans="1:12" ht="25.5">
      <c r="A77" s="47" t="s">
        <v>155</v>
      </c>
      <c r="B77" s="40" t="s">
        <v>156</v>
      </c>
      <c r="C77" s="27">
        <v>69885</v>
      </c>
      <c r="D77" s="58">
        <v>84289.4</v>
      </c>
      <c r="E77" s="35">
        <f>+D77-C77</f>
        <v>14404.399999999994</v>
      </c>
      <c r="F77" s="33">
        <v>0</v>
      </c>
      <c r="G77" s="131"/>
      <c r="H77" s="131"/>
      <c r="I77" s="131"/>
      <c r="J77" s="131"/>
      <c r="K77" s="131"/>
      <c r="L77" s="131"/>
    </row>
    <row r="78" spans="1:12" ht="51">
      <c r="A78" s="30">
        <v>816083</v>
      </c>
      <c r="B78" s="40" t="s">
        <v>277</v>
      </c>
      <c r="C78" s="27">
        <v>1933160</v>
      </c>
      <c r="D78" s="58">
        <v>1933158</v>
      </c>
      <c r="E78" s="35">
        <f>+D78-C78</f>
        <v>-2</v>
      </c>
      <c r="F78" s="33">
        <f>+D78/C78*100</f>
        <v>99.99989654244862</v>
      </c>
      <c r="G78" s="131"/>
      <c r="H78" s="131"/>
      <c r="I78" s="131"/>
      <c r="J78" s="131"/>
      <c r="K78" s="131"/>
      <c r="L78" s="131"/>
    </row>
    <row r="79" spans="1:12" ht="18.75" customHeight="1">
      <c r="A79" s="47"/>
      <c r="B79" s="51" t="s">
        <v>125</v>
      </c>
      <c r="C79" s="66">
        <f>SUM(C75:C78)</f>
        <v>2060045</v>
      </c>
      <c r="D79" s="66">
        <f>SUM(D75:D78)</f>
        <v>2262999.77</v>
      </c>
      <c r="E79" s="36">
        <f t="shared" si="7"/>
        <v>202954.77000000002</v>
      </c>
      <c r="F79" s="32">
        <f t="shared" si="6"/>
        <v>109.8519580882942</v>
      </c>
      <c r="G79" s="131"/>
      <c r="H79" s="131"/>
      <c r="I79" s="131"/>
      <c r="J79" s="131"/>
      <c r="K79" s="131"/>
      <c r="L79" s="131"/>
    </row>
    <row r="80" spans="1:12" ht="25.5" customHeight="1">
      <c r="A80" s="91">
        <v>10</v>
      </c>
      <c r="B80" s="94" t="s">
        <v>206</v>
      </c>
      <c r="C80" s="93"/>
      <c r="D80" s="95"/>
      <c r="E80" s="88"/>
      <c r="F80" s="89"/>
      <c r="G80" s="131"/>
      <c r="H80" s="131"/>
      <c r="I80" s="131"/>
      <c r="J80" s="131"/>
      <c r="K80" s="131"/>
      <c r="L80" s="131"/>
    </row>
    <row r="81" spans="1:12" ht="38.25">
      <c r="A81" s="47" t="s">
        <v>168</v>
      </c>
      <c r="B81" s="40" t="s">
        <v>169</v>
      </c>
      <c r="C81" s="27">
        <v>702500</v>
      </c>
      <c r="D81" s="58">
        <v>587709.42</v>
      </c>
      <c r="E81" s="35">
        <f t="shared" si="7"/>
        <v>-114790.57999999996</v>
      </c>
      <c r="F81" s="33">
        <f t="shared" si="6"/>
        <v>83.65970391459075</v>
      </c>
      <c r="G81" s="131"/>
      <c r="H81" s="131"/>
      <c r="I81" s="131"/>
      <c r="J81" s="131"/>
      <c r="K81" s="131"/>
      <c r="L81" s="131"/>
    </row>
    <row r="82" spans="1:12" ht="12.75">
      <c r="A82" s="47" t="s">
        <v>170</v>
      </c>
      <c r="B82" s="40" t="s">
        <v>171</v>
      </c>
      <c r="C82" s="27">
        <v>135700</v>
      </c>
      <c r="D82" s="58">
        <v>183766.45</v>
      </c>
      <c r="E82" s="35">
        <f t="shared" si="7"/>
        <v>48066.45000000001</v>
      </c>
      <c r="F82" s="33">
        <f t="shared" si="6"/>
        <v>135.4211127487104</v>
      </c>
      <c r="G82" s="131"/>
      <c r="H82" s="131"/>
      <c r="I82" s="131"/>
      <c r="J82" s="131"/>
      <c r="K82" s="131"/>
      <c r="L82" s="131"/>
    </row>
    <row r="83" spans="1:12" ht="12.75">
      <c r="A83" s="47" t="s">
        <v>172</v>
      </c>
      <c r="B83" s="40" t="s">
        <v>173</v>
      </c>
      <c r="C83" s="27">
        <v>24000</v>
      </c>
      <c r="D83" s="58">
        <v>6802</v>
      </c>
      <c r="E83" s="35">
        <f t="shared" si="7"/>
        <v>-17198</v>
      </c>
      <c r="F83" s="33">
        <f t="shared" si="6"/>
        <v>28.341666666666665</v>
      </c>
      <c r="G83" s="131"/>
      <c r="H83" s="131"/>
      <c r="I83" s="131"/>
      <c r="J83" s="131"/>
      <c r="K83" s="131"/>
      <c r="L83" s="131"/>
    </row>
    <row r="84" spans="1:12" ht="25.5">
      <c r="A84" s="47" t="s">
        <v>174</v>
      </c>
      <c r="B84" s="40" t="s">
        <v>175</v>
      </c>
      <c r="C84" s="27">
        <v>291297</v>
      </c>
      <c r="D84" s="58">
        <v>259141.89</v>
      </c>
      <c r="E84" s="35">
        <f>+D84-C84</f>
        <v>-32155.109999999986</v>
      </c>
      <c r="F84" s="33">
        <f>+D84/C84*100</f>
        <v>88.96140022039363</v>
      </c>
      <c r="G84" s="131"/>
      <c r="H84" s="131"/>
      <c r="I84" s="131"/>
      <c r="J84" s="131"/>
      <c r="K84" s="131"/>
      <c r="L84" s="131"/>
    </row>
    <row r="85" spans="1:12" ht="31.5" customHeight="1">
      <c r="A85" s="47" t="s">
        <v>176</v>
      </c>
      <c r="B85" s="40" t="s">
        <v>175</v>
      </c>
      <c r="C85" s="27"/>
      <c r="D85" s="58">
        <v>824</v>
      </c>
      <c r="E85" s="35">
        <f t="shared" si="7"/>
        <v>824</v>
      </c>
      <c r="F85" s="33">
        <v>0</v>
      </c>
      <c r="G85" s="131"/>
      <c r="H85" s="131"/>
      <c r="I85" s="131"/>
      <c r="J85" s="131"/>
      <c r="K85" s="131"/>
      <c r="L85" s="131"/>
    </row>
    <row r="86" spans="1:12" ht="13.5">
      <c r="A86" s="47"/>
      <c r="B86" s="51" t="s">
        <v>125</v>
      </c>
      <c r="C86" s="66">
        <f>SUM(C81:C85)</f>
        <v>1153497</v>
      </c>
      <c r="D86" s="66">
        <f>SUM(D81:D85)</f>
        <v>1038243.7600000001</v>
      </c>
      <c r="E86" s="36">
        <f t="shared" si="7"/>
        <v>-115253.23999999987</v>
      </c>
      <c r="F86" s="32">
        <f t="shared" si="6"/>
        <v>90.00836239712805</v>
      </c>
      <c r="G86" s="131"/>
      <c r="H86" s="131"/>
      <c r="I86" s="131"/>
      <c r="J86" s="131"/>
      <c r="K86" s="131"/>
      <c r="L86" s="131"/>
    </row>
    <row r="87" spans="1:12" ht="25.5">
      <c r="A87" s="91">
        <v>15</v>
      </c>
      <c r="B87" s="94" t="s">
        <v>178</v>
      </c>
      <c r="C87" s="93"/>
      <c r="D87" s="95"/>
      <c r="E87" s="88"/>
      <c r="F87" s="89"/>
      <c r="G87" s="131"/>
      <c r="H87" s="131"/>
      <c r="I87" s="131"/>
      <c r="J87" s="131"/>
      <c r="K87" s="131"/>
      <c r="L87" s="131"/>
    </row>
    <row r="88" spans="1:12" ht="51">
      <c r="A88" s="47" t="s">
        <v>179</v>
      </c>
      <c r="B88" s="40" t="s">
        <v>90</v>
      </c>
      <c r="C88" s="27">
        <f>36510+693000</f>
        <v>729510</v>
      </c>
      <c r="D88" s="58">
        <v>653446.45</v>
      </c>
      <c r="E88" s="35">
        <f t="shared" si="7"/>
        <v>-76063.55000000005</v>
      </c>
      <c r="F88" s="33">
        <f t="shared" si="6"/>
        <v>89.57333689736946</v>
      </c>
      <c r="G88" s="131"/>
      <c r="H88" s="131"/>
      <c r="I88" s="131"/>
      <c r="J88" s="131"/>
      <c r="K88" s="131"/>
      <c r="L88" s="131"/>
    </row>
    <row r="89" spans="1:12" ht="12.75">
      <c r="A89" s="47" t="s">
        <v>207</v>
      </c>
      <c r="B89" s="40" t="s">
        <v>131</v>
      </c>
      <c r="C89" s="27">
        <v>114258</v>
      </c>
      <c r="D89" s="58">
        <v>114257.4</v>
      </c>
      <c r="E89" s="35">
        <f t="shared" si="7"/>
        <v>-0.6000000000058208</v>
      </c>
      <c r="F89" s="33">
        <f t="shared" si="6"/>
        <v>99.9994748726566</v>
      </c>
      <c r="G89" s="131"/>
      <c r="H89" s="131"/>
      <c r="I89" s="131"/>
      <c r="J89" s="131"/>
      <c r="K89" s="131"/>
      <c r="L89" s="131"/>
    </row>
    <row r="90" spans="1:12" ht="51">
      <c r="A90" s="47">
        <v>1511020</v>
      </c>
      <c r="B90" s="40" t="s">
        <v>133</v>
      </c>
      <c r="C90" s="27">
        <f>249000+910230</f>
        <v>1159230</v>
      </c>
      <c r="D90" s="58">
        <v>1088442.45</v>
      </c>
      <c r="E90" s="35">
        <f t="shared" si="7"/>
        <v>-70787.55000000005</v>
      </c>
      <c r="F90" s="33">
        <f t="shared" si="6"/>
        <v>93.89357159493802</v>
      </c>
      <c r="G90" s="131"/>
      <c r="H90" s="131"/>
      <c r="I90" s="131"/>
      <c r="J90" s="131"/>
      <c r="K90" s="131"/>
      <c r="L90" s="131"/>
    </row>
    <row r="91" spans="1:12" ht="30" customHeight="1">
      <c r="A91" s="47" t="s">
        <v>208</v>
      </c>
      <c r="B91" s="40" t="s">
        <v>135</v>
      </c>
      <c r="C91" s="27">
        <v>8480848</v>
      </c>
      <c r="D91" s="58">
        <v>8244621.1</v>
      </c>
      <c r="E91" s="35">
        <f t="shared" si="7"/>
        <v>-236226.90000000037</v>
      </c>
      <c r="F91" s="33">
        <f t="shared" si="6"/>
        <v>97.21458396613168</v>
      </c>
      <c r="G91" s="131"/>
      <c r="H91" s="131"/>
      <c r="I91" s="131"/>
      <c r="J91" s="131"/>
      <c r="K91" s="131"/>
      <c r="L91" s="131"/>
    </row>
    <row r="92" spans="1:12" ht="12.75">
      <c r="A92" s="47" t="s">
        <v>181</v>
      </c>
      <c r="B92" s="40" t="s">
        <v>94</v>
      </c>
      <c r="C92" s="27">
        <v>239363</v>
      </c>
      <c r="D92" s="58">
        <v>10106.2</v>
      </c>
      <c r="E92" s="35">
        <f t="shared" si="7"/>
        <v>-229256.8</v>
      </c>
      <c r="F92" s="33">
        <f t="shared" si="6"/>
        <v>4.222122884489249</v>
      </c>
      <c r="G92" s="131"/>
      <c r="H92" s="131"/>
      <c r="I92" s="131"/>
      <c r="J92" s="131"/>
      <c r="K92" s="131"/>
      <c r="L92" s="131"/>
    </row>
    <row r="93" spans="1:12" ht="25.5">
      <c r="A93" s="47" t="s">
        <v>182</v>
      </c>
      <c r="B93" s="40" t="s">
        <v>256</v>
      </c>
      <c r="C93" s="27">
        <f>1149207+50000+1420652</f>
        <v>2619859</v>
      </c>
      <c r="D93" s="58">
        <v>2458665.69</v>
      </c>
      <c r="E93" s="35">
        <f t="shared" si="7"/>
        <v>-161193.31000000006</v>
      </c>
      <c r="F93" s="33">
        <f t="shared" si="6"/>
        <v>93.84725246664037</v>
      </c>
      <c r="G93" s="131"/>
      <c r="H93" s="131"/>
      <c r="I93" s="131"/>
      <c r="J93" s="131"/>
      <c r="K93" s="131"/>
      <c r="L93" s="131"/>
    </row>
    <row r="94" spans="1:12" ht="12.75">
      <c r="A94" s="47">
        <v>1516030</v>
      </c>
      <c r="B94" s="40" t="s">
        <v>110</v>
      </c>
      <c r="C94" s="27">
        <f>725670+124087+4967035.43</f>
        <v>5816792.43</v>
      </c>
      <c r="D94" s="58">
        <v>5756918.11</v>
      </c>
      <c r="E94" s="35">
        <f t="shared" si="7"/>
        <v>-59874.31999999937</v>
      </c>
      <c r="F94" s="33">
        <f t="shared" si="6"/>
        <v>98.97066431851343</v>
      </c>
      <c r="G94" s="131"/>
      <c r="H94" s="131"/>
      <c r="I94" s="131"/>
      <c r="J94" s="131"/>
      <c r="K94" s="131"/>
      <c r="L94" s="131"/>
    </row>
    <row r="95" spans="1:12" ht="12.75">
      <c r="A95" s="47" t="s">
        <v>209</v>
      </c>
      <c r="B95" s="40" t="s">
        <v>210</v>
      </c>
      <c r="C95" s="27">
        <v>1000</v>
      </c>
      <c r="D95" s="58">
        <v>0</v>
      </c>
      <c r="E95" s="35">
        <f t="shared" si="7"/>
        <v>-1000</v>
      </c>
      <c r="F95" s="33">
        <f t="shared" si="6"/>
        <v>0</v>
      </c>
      <c r="G95" s="131"/>
      <c r="H95" s="131"/>
      <c r="I95" s="131"/>
      <c r="J95" s="131"/>
      <c r="K95" s="131"/>
      <c r="L95" s="131"/>
    </row>
    <row r="96" spans="1:12" ht="25.5">
      <c r="A96" s="47" t="s">
        <v>211</v>
      </c>
      <c r="B96" s="40" t="s">
        <v>200</v>
      </c>
      <c r="C96" s="27">
        <f>18886254+19200+2767385</f>
        <v>21672839</v>
      </c>
      <c r="D96" s="58">
        <v>18601161.45</v>
      </c>
      <c r="E96" s="35">
        <f t="shared" si="7"/>
        <v>-3071677.5500000007</v>
      </c>
      <c r="F96" s="33">
        <f t="shared" si="6"/>
        <v>85.8270642346395</v>
      </c>
      <c r="G96" s="131"/>
      <c r="H96" s="131"/>
      <c r="I96" s="131"/>
      <c r="J96" s="131"/>
      <c r="K96" s="131"/>
      <c r="L96" s="131"/>
    </row>
    <row r="97" spans="1:12" ht="25.5">
      <c r="A97" s="47" t="s">
        <v>220</v>
      </c>
      <c r="B97" s="40" t="s">
        <v>116</v>
      </c>
      <c r="C97" s="27">
        <f>1217423+1023493</f>
        <v>2240916</v>
      </c>
      <c r="D97" s="58">
        <v>2175108.46</v>
      </c>
      <c r="E97" s="35">
        <f>+D97-C97</f>
        <v>-65807.54000000004</v>
      </c>
      <c r="F97" s="33">
        <f t="shared" si="6"/>
        <v>97.06336426711219</v>
      </c>
      <c r="G97" s="131"/>
      <c r="H97" s="131"/>
      <c r="I97" s="131"/>
      <c r="J97" s="131"/>
      <c r="K97" s="131"/>
      <c r="L97" s="131"/>
    </row>
    <row r="98" spans="1:12" ht="26.25" customHeight="1">
      <c r="A98" s="47"/>
      <c r="B98" s="51" t="s">
        <v>125</v>
      </c>
      <c r="C98" s="24">
        <f>SUM(C88:C97)</f>
        <v>43074615.43</v>
      </c>
      <c r="D98" s="24">
        <f>SUM(D88:D97)</f>
        <v>39102727.309999995</v>
      </c>
      <c r="E98" s="36">
        <f t="shared" si="7"/>
        <v>-3971888.120000005</v>
      </c>
      <c r="F98" s="32">
        <f t="shared" si="6"/>
        <v>90.77905146604346</v>
      </c>
      <c r="G98" s="131"/>
      <c r="H98" s="131"/>
      <c r="I98" s="131"/>
      <c r="J98" s="131"/>
      <c r="K98" s="131"/>
      <c r="L98" s="131"/>
    </row>
    <row r="99" spans="1:12" ht="12.75">
      <c r="A99" s="91">
        <v>31</v>
      </c>
      <c r="B99" s="55" t="s">
        <v>184</v>
      </c>
      <c r="C99" s="24"/>
      <c r="D99" s="24"/>
      <c r="E99" s="36"/>
      <c r="F99" s="32"/>
      <c r="G99" s="131"/>
      <c r="H99" s="131"/>
      <c r="I99" s="131"/>
      <c r="J99" s="131"/>
      <c r="K99" s="131"/>
      <c r="L99" s="131"/>
    </row>
    <row r="100" spans="1:12" ht="25.5">
      <c r="A100" s="47" t="s">
        <v>187</v>
      </c>
      <c r="B100" s="40" t="s">
        <v>129</v>
      </c>
      <c r="C100" s="27">
        <v>65800</v>
      </c>
      <c r="D100" s="27">
        <v>8502.6</v>
      </c>
      <c r="E100" s="35">
        <f>+D100-C100</f>
        <v>-57297.4</v>
      </c>
      <c r="F100" s="33">
        <f>+D100/C100*100</f>
        <v>12.921884498480244</v>
      </c>
      <c r="G100" s="131"/>
      <c r="H100" s="131"/>
      <c r="I100" s="131"/>
      <c r="J100" s="131"/>
      <c r="K100" s="131"/>
      <c r="L100" s="131"/>
    </row>
    <row r="101" spans="1:12" ht="13.5">
      <c r="A101" s="47"/>
      <c r="B101" s="51" t="s">
        <v>125</v>
      </c>
      <c r="C101" s="24">
        <f>SUM(C100)</f>
        <v>65800</v>
      </c>
      <c r="D101" s="24">
        <f>SUM(D100)</f>
        <v>8502.6</v>
      </c>
      <c r="E101" s="36">
        <f>+D101-C101</f>
        <v>-57297.4</v>
      </c>
      <c r="F101" s="32">
        <f>+D101/C101*100</f>
        <v>12.921884498480244</v>
      </c>
      <c r="G101" s="131"/>
      <c r="H101" s="131"/>
      <c r="I101" s="131"/>
      <c r="J101" s="131"/>
      <c r="K101" s="131"/>
      <c r="L101" s="131"/>
    </row>
    <row r="102" spans="1:12" ht="25.5">
      <c r="A102" s="91">
        <v>37</v>
      </c>
      <c r="B102" s="94" t="s">
        <v>239</v>
      </c>
      <c r="C102" s="93"/>
      <c r="D102" s="95"/>
      <c r="E102" s="88"/>
      <c r="F102" s="89"/>
      <c r="G102" s="131"/>
      <c r="H102" s="131"/>
      <c r="I102" s="131"/>
      <c r="J102" s="131"/>
      <c r="K102" s="131"/>
      <c r="L102" s="131"/>
    </row>
    <row r="103" spans="1:12" ht="25.5">
      <c r="A103" s="47" t="s">
        <v>187</v>
      </c>
      <c r="B103" s="40" t="s">
        <v>129</v>
      </c>
      <c r="C103" s="27">
        <v>7350</v>
      </c>
      <c r="D103" s="58">
        <v>6460</v>
      </c>
      <c r="E103" s="35">
        <f t="shared" si="7"/>
        <v>-890</v>
      </c>
      <c r="F103" s="33">
        <f t="shared" si="6"/>
        <v>87.89115646258503</v>
      </c>
      <c r="G103" s="131"/>
      <c r="H103" s="131"/>
      <c r="I103" s="131"/>
      <c r="J103" s="131"/>
      <c r="K103" s="131"/>
      <c r="L103" s="131"/>
    </row>
    <row r="104" spans="1:12" ht="27" customHeight="1">
      <c r="A104" s="47"/>
      <c r="B104" s="51" t="s">
        <v>125</v>
      </c>
      <c r="C104" s="24">
        <f>SUM(C103:C103)</f>
        <v>7350</v>
      </c>
      <c r="D104" s="66">
        <f>SUM(D103:D103)</f>
        <v>6460</v>
      </c>
      <c r="E104" s="35">
        <f t="shared" si="7"/>
        <v>-890</v>
      </c>
      <c r="F104" s="33">
        <f t="shared" si="6"/>
        <v>87.89115646258503</v>
      </c>
      <c r="G104" s="131"/>
      <c r="H104" s="131"/>
      <c r="I104" s="131"/>
      <c r="J104" s="131"/>
      <c r="K104" s="131"/>
      <c r="L104" s="131"/>
    </row>
    <row r="105" spans="1:6" ht="17.25" customHeight="1">
      <c r="A105" s="80"/>
      <c r="B105" s="81" t="s">
        <v>193</v>
      </c>
      <c r="C105" s="96">
        <f>C66+C73+C79+C86+C98+C101+C104</f>
        <v>65711068.06</v>
      </c>
      <c r="D105" s="96">
        <f>D66+D73+D79+D86+D98+D104+D101</f>
        <v>60889719.699999996</v>
      </c>
      <c r="E105" s="97">
        <f t="shared" si="7"/>
        <v>-4821348.360000007</v>
      </c>
      <c r="F105" s="98">
        <f t="shared" si="6"/>
        <v>92.66280627854398</v>
      </c>
    </row>
    <row r="106" spans="1:6" s="147" customFormat="1" ht="12.75">
      <c r="A106" s="140"/>
      <c r="B106" s="141"/>
      <c r="C106" s="146"/>
      <c r="D106" s="146"/>
      <c r="E106" s="128"/>
      <c r="F106" s="129"/>
    </row>
    <row r="107" spans="1:5" ht="12.75">
      <c r="A107" s="69" t="s">
        <v>214</v>
      </c>
      <c r="B107" s="70"/>
      <c r="C107" s="71"/>
      <c r="D107" s="71"/>
      <c r="E107" s="72" t="s">
        <v>289</v>
      </c>
    </row>
    <row r="108" spans="1:5" ht="12.75">
      <c r="A108" s="69"/>
      <c r="B108" s="70"/>
      <c r="C108" s="71"/>
      <c r="D108" s="71"/>
      <c r="E108" s="72"/>
    </row>
    <row r="109" spans="1:5" ht="12.75">
      <c r="A109" s="79" t="s">
        <v>194</v>
      </c>
      <c r="B109" s="70"/>
      <c r="C109" s="68"/>
      <c r="D109" s="68"/>
      <c r="E109" s="68"/>
    </row>
    <row r="110" spans="1:5" ht="12.75">
      <c r="A110" s="23" t="s">
        <v>195</v>
      </c>
      <c r="B110" s="23"/>
      <c r="C110" s="68"/>
      <c r="D110" s="68"/>
      <c r="E110" s="68"/>
    </row>
    <row r="111" spans="1:5" ht="12.75">
      <c r="A111" s="23" t="s">
        <v>196</v>
      </c>
      <c r="B111" s="23"/>
      <c r="C111" s="68"/>
      <c r="D111" s="68"/>
      <c r="E111" s="68" t="s">
        <v>252</v>
      </c>
    </row>
  </sheetData>
  <sheetProtection/>
  <mergeCells count="20">
    <mergeCell ref="C49:C50"/>
    <mergeCell ref="D49:D50"/>
    <mergeCell ref="F13:F14"/>
    <mergeCell ref="A12:A14"/>
    <mergeCell ref="F49:F50"/>
    <mergeCell ref="E49:E50"/>
    <mergeCell ref="A48:L48"/>
    <mergeCell ref="A49:A50"/>
    <mergeCell ref="B49:B50"/>
    <mergeCell ref="B12:B14"/>
    <mergeCell ref="C1:D1"/>
    <mergeCell ref="C4:F4"/>
    <mergeCell ref="A8:F8"/>
    <mergeCell ref="A10:B10"/>
    <mergeCell ref="C10:E10"/>
    <mergeCell ref="A9:F9"/>
    <mergeCell ref="C12:F12"/>
    <mergeCell ref="C13:C14"/>
    <mergeCell ref="D13:D14"/>
    <mergeCell ref="E13:E14"/>
  </mergeCells>
  <conditionalFormatting sqref="C16:D19 C23:D38 C40:D40">
    <cfRule type="expression" priority="1" dxfId="1" stopIfTrue="1">
      <formula>($C16=999)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2021-01-25T10:33:50Z</cp:lastPrinted>
  <dcterms:created xsi:type="dcterms:W3CDTF">2015-04-15T06:48:28Z</dcterms:created>
  <dcterms:modified xsi:type="dcterms:W3CDTF">2021-01-25T10:33:53Z</dcterms:modified>
  <cp:category/>
  <cp:version/>
  <cp:contentType/>
  <cp:contentStatus/>
</cp:coreProperties>
</file>